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ct reports\SMILE\"/>
    </mc:Choice>
  </mc:AlternateContent>
  <bookViews>
    <workbookView xWindow="0" yWindow="0" windowWidth="19200" windowHeight="7180" firstSheet="5" activeTab="12"/>
  </bookViews>
  <sheets>
    <sheet name="TechnoEconomics" sheetId="3" r:id="rId1"/>
    <sheet name="ParentUnit" sheetId="1" r:id="rId2"/>
    <sheet name="WorkingCapital" sheetId="2" r:id="rId3"/>
    <sheet name="Hatchery" sheetId="6" r:id="rId4"/>
    <sheet name="FlockProjection" sheetId="4" r:id="rId5"/>
    <sheet name="FixedCost" sheetId="10" r:id="rId6"/>
    <sheet name="ParentFeeding" sheetId="5" r:id="rId7"/>
    <sheet name="Chicks" sheetId="7" r:id="rId8"/>
    <sheet name="Repayment" sheetId="12" r:id="rId9"/>
    <sheet name="Income" sheetId="8" r:id="rId10"/>
    <sheet name="Depresiation" sheetId="9" r:id="rId11"/>
    <sheet name="Sheet11" sheetId="11" r:id="rId12"/>
    <sheet name="Sheet13" sheetId="13" r:id="rId13"/>
  </sheets>
  <externalReferences>
    <externalReference r:id="rId1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8" l="1"/>
  <c r="E5" i="8" s="1"/>
  <c r="E3" i="11" s="1"/>
  <c r="F2" i="8"/>
  <c r="F5" i="8" s="1"/>
  <c r="F3" i="11" s="1"/>
  <c r="G2" i="8"/>
  <c r="H2" i="8"/>
  <c r="C2" i="8"/>
  <c r="C5" i="8" s="1"/>
  <c r="C3" i="11" s="1"/>
  <c r="D2" i="8"/>
  <c r="B2" i="8"/>
  <c r="B4" i="11" s="1"/>
  <c r="G4" i="11"/>
  <c r="H4" i="11"/>
  <c r="D4" i="11"/>
  <c r="G3" i="11"/>
  <c r="C2" i="11"/>
  <c r="D2" i="11"/>
  <c r="E2" i="11"/>
  <c r="F2" i="11"/>
  <c r="G2" i="11"/>
  <c r="H2" i="11"/>
  <c r="B2" i="11"/>
  <c r="C7" i="10"/>
  <c r="D7" i="10"/>
  <c r="E7" i="10"/>
  <c r="F7" i="10"/>
  <c r="G7" i="10"/>
  <c r="H7" i="10"/>
  <c r="B7" i="10"/>
  <c r="D6" i="10"/>
  <c r="E6" i="10"/>
  <c r="F6" i="10"/>
  <c r="G6" i="10"/>
  <c r="H6" i="10"/>
  <c r="C6" i="10"/>
  <c r="B6" i="10"/>
  <c r="H2" i="10"/>
  <c r="G2" i="10"/>
  <c r="F2" i="10"/>
  <c r="E2" i="10"/>
  <c r="D2" i="10"/>
  <c r="C2" i="10"/>
  <c r="B2" i="10"/>
  <c r="H4" i="10"/>
  <c r="G4" i="10"/>
  <c r="F4" i="10"/>
  <c r="E4" i="10"/>
  <c r="D4" i="10"/>
  <c r="C4" i="10"/>
  <c r="B4" i="10"/>
  <c r="H5" i="10"/>
  <c r="G5" i="10"/>
  <c r="F5" i="10"/>
  <c r="E5" i="10"/>
  <c r="D5" i="10"/>
  <c r="C5" i="10"/>
  <c r="B5" i="10"/>
  <c r="G10" i="9"/>
  <c r="H10" i="9" s="1"/>
  <c r="F10" i="9"/>
  <c r="E10" i="9"/>
  <c r="D10" i="9"/>
  <c r="C10" i="9"/>
  <c r="B10" i="9"/>
  <c r="E5" i="9"/>
  <c r="E9" i="9" s="1"/>
  <c r="F5" i="9"/>
  <c r="F9" i="9" s="1"/>
  <c r="G5" i="9"/>
  <c r="H5" i="9"/>
  <c r="D5" i="9"/>
  <c r="D9" i="9" s="1"/>
  <c r="C7" i="9"/>
  <c r="C5" i="9"/>
  <c r="C9" i="9"/>
  <c r="G9" i="9"/>
  <c r="H9" i="9"/>
  <c r="B9" i="9"/>
  <c r="B7" i="9"/>
  <c r="B5" i="9"/>
  <c r="D8" i="9"/>
  <c r="D6" i="9"/>
  <c r="C8" i="9"/>
  <c r="C6" i="9"/>
  <c r="B8" i="9"/>
  <c r="H6" i="8"/>
  <c r="G6" i="8"/>
  <c r="F6" i="8"/>
  <c r="E6" i="8"/>
  <c r="D6" i="8"/>
  <c r="C6" i="8"/>
  <c r="B6" i="8"/>
  <c r="H5" i="8"/>
  <c r="H3" i="11" s="1"/>
  <c r="G5" i="8"/>
  <c r="D5" i="8"/>
  <c r="D3" i="11" s="1"/>
  <c r="B5" i="8"/>
  <c r="B3" i="11" s="1"/>
  <c r="C8" i="12"/>
  <c r="H7" i="12"/>
  <c r="F7" i="12"/>
  <c r="F6" i="12"/>
  <c r="H6" i="12" s="1"/>
  <c r="F5" i="12"/>
  <c r="H5" i="12" s="1"/>
  <c r="F4" i="12"/>
  <c r="F8" i="12" s="1"/>
  <c r="D9" i="12" s="1"/>
  <c r="F4" i="11" l="1"/>
  <c r="E4" i="11"/>
  <c r="C4" i="11"/>
  <c r="E8" i="9"/>
  <c r="E6" i="9"/>
  <c r="C37" i="12"/>
  <c r="C32" i="12"/>
  <c r="C27" i="12"/>
  <c r="C22" i="12"/>
  <c r="C17" i="12"/>
  <c r="C12" i="12"/>
  <c r="C16" i="12"/>
  <c r="C11" i="12"/>
  <c r="C35" i="12"/>
  <c r="C30" i="12"/>
  <c r="C25" i="12"/>
  <c r="C20" i="12"/>
  <c r="C15" i="12"/>
  <c r="C10" i="12"/>
  <c r="C26" i="12"/>
  <c r="C36" i="12"/>
  <c r="C31" i="12"/>
  <c r="F9" i="12"/>
  <c r="C34" i="12"/>
  <c r="C29" i="12"/>
  <c r="C24" i="12"/>
  <c r="C19" i="12"/>
  <c r="C14" i="12"/>
  <c r="C9" i="12"/>
  <c r="C21" i="12"/>
  <c r="H4" i="12"/>
  <c r="H8" i="12" s="1"/>
  <c r="F8" i="9" l="1"/>
  <c r="F6" i="9"/>
  <c r="G9" i="12"/>
  <c r="C13" i="12"/>
  <c r="C18" i="12"/>
  <c r="C28" i="12"/>
  <c r="C33" i="12"/>
  <c r="C23" i="12"/>
  <c r="C38" i="12"/>
  <c r="G8" i="9" l="1"/>
  <c r="G6" i="9"/>
  <c r="D10" i="12"/>
  <c r="H9" i="12"/>
  <c r="H6" i="9" l="1"/>
  <c r="H8" i="9" s="1"/>
  <c r="F10" i="12"/>
  <c r="G10" i="12" l="1"/>
  <c r="D11" i="12" l="1"/>
  <c r="H10" i="12"/>
  <c r="F11" i="12" l="1"/>
  <c r="G11" i="12" l="1"/>
  <c r="H11" i="12" s="1"/>
  <c r="D12" i="12" l="1"/>
  <c r="F14" i="12" l="1"/>
  <c r="F12" i="12"/>
  <c r="G14" i="12" l="1"/>
  <c r="G12" i="12"/>
  <c r="F13" i="12"/>
  <c r="G13" i="12" l="1"/>
  <c r="H13" i="12" s="1"/>
  <c r="D14" i="12"/>
  <c r="D15" i="12" s="1"/>
  <c r="H12" i="12"/>
  <c r="H14" i="12"/>
  <c r="F15" i="12" l="1"/>
  <c r="G15" i="12" l="1"/>
  <c r="C7" i="7"/>
  <c r="D7" i="7"/>
  <c r="E7" i="7"/>
  <c r="F7" i="7"/>
  <c r="G7" i="7"/>
  <c r="H7" i="7"/>
  <c r="B7" i="7"/>
  <c r="C5" i="7"/>
  <c r="D5" i="7"/>
  <c r="E5" i="7"/>
  <c r="F5" i="7"/>
  <c r="G5" i="7"/>
  <c r="H5" i="7"/>
  <c r="B5" i="7"/>
  <c r="H4" i="7"/>
  <c r="G4" i="7"/>
  <c r="F4" i="7"/>
  <c r="E4" i="7"/>
  <c r="D4" i="7"/>
  <c r="C4" i="7"/>
  <c r="B4" i="7"/>
  <c r="C3" i="7"/>
  <c r="D3" i="7"/>
  <c r="E3" i="7"/>
  <c r="F3" i="7"/>
  <c r="G3" i="7"/>
  <c r="H3" i="7"/>
  <c r="B3" i="7"/>
  <c r="C9" i="6"/>
  <c r="D9" i="6"/>
  <c r="E9" i="6"/>
  <c r="F9" i="6"/>
  <c r="G9" i="6"/>
  <c r="H9" i="6"/>
  <c r="B9" i="6"/>
  <c r="C5" i="6"/>
  <c r="D5" i="6"/>
  <c r="E5" i="6"/>
  <c r="F5" i="6"/>
  <c r="G5" i="6"/>
  <c r="H5" i="6"/>
  <c r="B5" i="6"/>
  <c r="C4" i="6"/>
  <c r="D4" i="6"/>
  <c r="E4" i="6"/>
  <c r="F4" i="6"/>
  <c r="G4" i="6"/>
  <c r="H4" i="6"/>
  <c r="B4" i="6"/>
  <c r="H3" i="6"/>
  <c r="G3" i="6"/>
  <c r="F3" i="6"/>
  <c r="E3" i="6"/>
  <c r="D3" i="6"/>
  <c r="C3" i="6"/>
  <c r="B3" i="6"/>
  <c r="H15" i="5"/>
  <c r="H8" i="7" s="1"/>
  <c r="H9" i="7" s="1"/>
  <c r="H7" i="8" s="1"/>
  <c r="G15" i="5"/>
  <c r="G8" i="7" s="1"/>
  <c r="G9" i="7" s="1"/>
  <c r="G7" i="8" s="1"/>
  <c r="F15" i="5"/>
  <c r="F8" i="7" s="1"/>
  <c r="F9" i="7" s="1"/>
  <c r="F7" i="8" s="1"/>
  <c r="E15" i="5"/>
  <c r="E8" i="7" s="1"/>
  <c r="E9" i="7" s="1"/>
  <c r="E7" i="8" s="1"/>
  <c r="D15" i="5"/>
  <c r="D8" i="7" s="1"/>
  <c r="D9" i="7" s="1"/>
  <c r="D7" i="8" s="1"/>
  <c r="C15" i="5"/>
  <c r="C8" i="7" s="1"/>
  <c r="C9" i="7" s="1"/>
  <c r="C7" i="8" s="1"/>
  <c r="B15" i="5"/>
  <c r="B8" i="7" s="1"/>
  <c r="B9" i="7" s="1"/>
  <c r="B7" i="8" s="1"/>
  <c r="B10" i="8" s="1"/>
  <c r="B8" i="5"/>
  <c r="H12" i="5"/>
  <c r="G12" i="5"/>
  <c r="F12" i="5"/>
  <c r="E12" i="5"/>
  <c r="D12" i="5"/>
  <c r="C12" i="5"/>
  <c r="B12" i="5"/>
  <c r="D8" i="5"/>
  <c r="E8" i="5"/>
  <c r="F8" i="5"/>
  <c r="G8" i="5"/>
  <c r="H8" i="5"/>
  <c r="C8" i="5"/>
  <c r="H7" i="5"/>
  <c r="G7" i="5"/>
  <c r="F7" i="5"/>
  <c r="E7" i="5"/>
  <c r="D7" i="5"/>
  <c r="C7" i="5"/>
  <c r="B7" i="5"/>
  <c r="H6" i="5"/>
  <c r="G6" i="5"/>
  <c r="F6" i="5"/>
  <c r="E6" i="5"/>
  <c r="D6" i="5"/>
  <c r="C6" i="5"/>
  <c r="B6" i="5"/>
  <c r="H5" i="5"/>
  <c r="G5" i="5"/>
  <c r="F5" i="5"/>
  <c r="E5" i="5"/>
  <c r="D5" i="5"/>
  <c r="C5" i="5"/>
  <c r="B5" i="5"/>
  <c r="H4" i="5"/>
  <c r="G4" i="5"/>
  <c r="F4" i="5"/>
  <c r="E4" i="5"/>
  <c r="D4" i="5"/>
  <c r="C4" i="5"/>
  <c r="B4" i="5"/>
  <c r="H8" i="4"/>
  <c r="G8" i="4" s="1"/>
  <c r="H7" i="4"/>
  <c r="G7" i="4" s="1"/>
  <c r="H6" i="4"/>
  <c r="G6" i="4" s="1"/>
  <c r="I6" i="4" s="1"/>
  <c r="H4" i="4"/>
  <c r="G4" i="4" s="1"/>
  <c r="H10" i="4"/>
  <c r="G10" i="4" s="1"/>
  <c r="I10" i="4" s="1"/>
  <c r="H9" i="4"/>
  <c r="G9" i="4" s="1"/>
  <c r="I9" i="4" s="1"/>
  <c r="H5" i="4"/>
  <c r="G5" i="4" s="1"/>
  <c r="I5" i="4" s="1"/>
  <c r="E4" i="2"/>
  <c r="E3" i="2"/>
  <c r="C12" i="1"/>
  <c r="E12" i="1" s="1"/>
  <c r="E2" i="2"/>
  <c r="E8" i="1"/>
  <c r="E9" i="1"/>
  <c r="E10" i="1"/>
  <c r="E11" i="1"/>
  <c r="E7" i="1"/>
  <c r="E17" i="1"/>
  <c r="E18" i="1"/>
  <c r="E19" i="1"/>
  <c r="E23" i="1"/>
  <c r="E20" i="1"/>
  <c r="E16" i="1"/>
  <c r="E4" i="1"/>
  <c r="F8" i="8" l="1"/>
  <c r="F10" i="8"/>
  <c r="E10" i="8"/>
  <c r="E8" i="8"/>
  <c r="C10" i="8"/>
  <c r="C8" i="8"/>
  <c r="G10" i="8"/>
  <c r="G8" i="8"/>
  <c r="D10" i="8"/>
  <c r="D8" i="8"/>
  <c r="H10" i="8"/>
  <c r="H8" i="8"/>
  <c r="D16" i="12"/>
  <c r="H15" i="12"/>
  <c r="E6" i="2"/>
  <c r="I7" i="4"/>
  <c r="I4" i="4"/>
  <c r="I8" i="4"/>
  <c r="E13" i="1"/>
  <c r="E29" i="1" s="1"/>
  <c r="B9" i="8" l="1"/>
  <c r="F16" i="12"/>
  <c r="E7" i="2"/>
  <c r="E9" i="2" s="1"/>
  <c r="G16" i="12" l="1"/>
  <c r="E10" i="2"/>
  <c r="E8" i="2"/>
  <c r="D17" i="12" l="1"/>
  <c r="H16" i="12"/>
  <c r="F17" i="12" l="1"/>
  <c r="G17" i="12" l="1"/>
  <c r="F18" i="12"/>
  <c r="G18" i="12" l="1"/>
  <c r="H18" i="12" s="1"/>
  <c r="D19" i="12"/>
  <c r="H17" i="12"/>
  <c r="F19" i="12" l="1"/>
  <c r="G19" i="12" l="1"/>
  <c r="H19" i="12" s="1"/>
  <c r="D20" i="12" l="1"/>
  <c r="F20" i="12" l="1"/>
  <c r="G20" i="12" l="1"/>
  <c r="D21" i="12" l="1"/>
  <c r="H20" i="12"/>
  <c r="F21" i="12" l="1"/>
  <c r="G21" i="12" l="1"/>
  <c r="D22" i="12" l="1"/>
  <c r="H21" i="12"/>
  <c r="F22" i="12" l="1"/>
  <c r="G22" i="12" l="1"/>
  <c r="F23" i="12"/>
  <c r="G23" i="12" l="1"/>
  <c r="D24" i="12"/>
  <c r="H23" i="12"/>
  <c r="H22" i="12"/>
  <c r="F24" i="12" l="1"/>
  <c r="G24" i="12" l="1"/>
  <c r="H24" i="12" s="1"/>
  <c r="D25" i="12" l="1"/>
  <c r="F25" i="12" l="1"/>
  <c r="G25" i="12" l="1"/>
  <c r="D26" i="12" l="1"/>
  <c r="H25" i="12"/>
  <c r="F26" i="12" l="1"/>
  <c r="G26" i="12" l="1"/>
  <c r="D27" i="12" l="1"/>
  <c r="H26" i="12"/>
  <c r="F27" i="12" l="1"/>
  <c r="G27" i="12" l="1"/>
  <c r="F28" i="12"/>
  <c r="G28" i="12" l="1"/>
  <c r="H28" i="12" s="1"/>
  <c r="D29" i="12"/>
  <c r="H27" i="12"/>
  <c r="F29" i="12" l="1"/>
  <c r="G29" i="12" l="1"/>
  <c r="H29" i="12" s="1"/>
  <c r="D30" i="12" l="1"/>
  <c r="F30" i="12" l="1"/>
  <c r="G30" i="12" l="1"/>
  <c r="D31" i="12" l="1"/>
  <c r="H30" i="12"/>
  <c r="F31" i="12" l="1"/>
  <c r="G31" i="12" l="1"/>
  <c r="D32" i="12" l="1"/>
  <c r="H31" i="12"/>
  <c r="F32" i="12" l="1"/>
  <c r="G32" i="12" l="1"/>
  <c r="F33" i="12"/>
  <c r="G33" i="12" l="1"/>
  <c r="H33" i="12" s="1"/>
  <c r="D34" i="12"/>
  <c r="H32" i="12"/>
  <c r="F34" i="12" l="1"/>
  <c r="G34" i="12" l="1"/>
  <c r="H34" i="12" s="1"/>
  <c r="D35" i="12" l="1"/>
  <c r="F35" i="12" l="1"/>
  <c r="G35" i="12" l="1"/>
  <c r="D36" i="12" l="1"/>
  <c r="H35" i="12"/>
  <c r="F36" i="12" l="1"/>
  <c r="G36" i="12" l="1"/>
  <c r="D37" i="12" l="1"/>
  <c r="F37" i="12" s="1"/>
  <c r="H36" i="12"/>
  <c r="G37" i="12" l="1"/>
  <c r="G38" i="12" s="1"/>
  <c r="F38" i="12"/>
  <c r="H38" i="12" s="1"/>
  <c r="H37" i="12" l="1"/>
</calcChain>
</file>

<file path=xl/sharedStrings.xml><?xml version="1.0" encoding="utf-8"?>
<sst xmlns="http://schemas.openxmlformats.org/spreadsheetml/2006/main" count="302" uniqueCount="226">
  <si>
    <t>వివరాలు</t>
  </si>
  <si>
    <t>యూనిట్</t>
  </si>
  <si>
    <r>
      <t>యూనిట్ ఖర్చు</t>
    </r>
    <r>
      <rPr>
        <sz val="10"/>
        <color theme="1"/>
        <rFont val="Sree Krushnadevaraya"/>
      </rPr>
      <t>(</t>
    </r>
    <r>
      <rPr>
        <sz val="10"/>
        <color theme="1"/>
        <rFont val="Gautami"/>
        <family val="2"/>
      </rPr>
      <t>రూ</t>
    </r>
    <r>
      <rPr>
        <sz val="10"/>
        <color theme="1"/>
        <rFont val="Sree Krushnadevaraya"/>
      </rPr>
      <t>/</t>
    </r>
    <r>
      <rPr>
        <sz val="10"/>
        <color theme="1"/>
        <rFont val="Gautami"/>
        <family val="2"/>
      </rPr>
      <t>యూనిట్</t>
    </r>
    <r>
      <rPr>
        <sz val="10"/>
        <color theme="1"/>
        <rFont val="Sree Krushnadevaraya"/>
      </rPr>
      <t>)</t>
    </r>
  </si>
  <si>
    <r>
      <t xml:space="preserve">మొత్తం </t>
    </r>
    <r>
      <rPr>
        <sz val="12"/>
        <color theme="1"/>
        <rFont val="Sree Krushnadevaraya"/>
      </rPr>
      <t>(</t>
    </r>
    <r>
      <rPr>
        <sz val="12"/>
        <color theme="1"/>
        <rFont val="Gautami"/>
        <family val="2"/>
      </rPr>
      <t>రూ</t>
    </r>
    <r>
      <rPr>
        <sz val="12"/>
        <color theme="1"/>
        <rFont val="Sree Krushnadevaraya"/>
      </rPr>
      <t>.</t>
    </r>
    <r>
      <rPr>
        <sz val="12"/>
        <color theme="1"/>
        <rFont val="Gautami"/>
        <family val="2"/>
      </rPr>
      <t>ల్లో</t>
    </r>
    <r>
      <rPr>
        <sz val="12"/>
        <color theme="1"/>
        <rFont val="Sree Krushnadevaraya"/>
      </rPr>
      <t>)</t>
    </r>
  </si>
  <si>
    <t>యూనిట్ల సంఖ్య</t>
  </si>
  <si>
    <r>
      <t xml:space="preserve">1. </t>
    </r>
    <r>
      <rPr>
        <b/>
        <sz val="12"/>
        <color rgb="FF000000"/>
        <rFont val="Gautami"/>
        <family val="2"/>
      </rPr>
      <t xml:space="preserve">పేరెంట్ యూనిట్ </t>
    </r>
  </si>
  <si>
    <t xml:space="preserve">భూమి అభివృద్ధి </t>
  </si>
  <si>
    <r>
      <t>1000</t>
    </r>
    <r>
      <rPr>
        <sz val="12"/>
        <color theme="1"/>
        <rFont val="Gautami"/>
        <family val="2"/>
      </rPr>
      <t xml:space="preserve"> </t>
    </r>
    <r>
      <rPr>
        <sz val="12"/>
        <color theme="1"/>
        <rFont val="Sree Krushnadevaraya"/>
      </rPr>
      <t xml:space="preserve"> </t>
    </r>
    <r>
      <rPr>
        <sz val="12"/>
        <color theme="1"/>
        <rFont val="Gautami"/>
        <family val="2"/>
      </rPr>
      <t xml:space="preserve">లేయర్ తల్లి కోడి 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 xml:space="preserve">పేరెంట్ షెడ్ కొరకు  </t>
    </r>
  </si>
  <si>
    <t>SFT</t>
  </si>
  <si>
    <t xml:space="preserve">విద్యుదీకరణ </t>
  </si>
  <si>
    <t xml:space="preserve">ఓవర్ హెడ్ ట్యాంక్ తో కలిపి నీటి సరఫరా </t>
  </si>
  <si>
    <t>ఎలక్ట్రిక్ బ్రూడర్</t>
  </si>
  <si>
    <t>సంఖ్య</t>
  </si>
  <si>
    <t>చిక్ ఫీడర్ (1 కిలో కెపాసిటి)</t>
  </si>
  <si>
    <t xml:space="preserve">చిక్ డ్రింకర్ </t>
  </si>
  <si>
    <t xml:space="preserve">పెద్ద కోళ్ళ  ఫీడర్ </t>
  </si>
  <si>
    <t>పెద్ద కోళ్ళ  డ్రింకర్</t>
  </si>
  <si>
    <r>
      <t xml:space="preserve">A. </t>
    </r>
    <r>
      <rPr>
        <b/>
        <sz val="12"/>
        <color theme="1"/>
        <rFont val="Gautami"/>
        <family val="2"/>
      </rPr>
      <t xml:space="preserve"> పేరెంట్ స్టాక్ యూనిట్ కొరకు మొత్తం మూలధన వ్యయం</t>
    </r>
  </si>
  <si>
    <r>
      <t xml:space="preserve">2. </t>
    </r>
    <r>
      <rPr>
        <b/>
        <sz val="11"/>
        <color rgb="FF000000"/>
        <rFont val="Gautami"/>
        <family val="2"/>
      </rPr>
      <t xml:space="preserve">హేచరీ యూనిట్ </t>
    </r>
  </si>
  <si>
    <r>
      <t xml:space="preserve">హేచరీ నిర్మాణం బిల్డింగ్ </t>
    </r>
    <r>
      <rPr>
        <sz val="11"/>
        <color theme="1"/>
        <rFont val="Sree Krushnadevaraya"/>
      </rPr>
      <t xml:space="preserve">(30' X 100') </t>
    </r>
  </si>
  <si>
    <r>
      <t xml:space="preserve">15000 </t>
    </r>
    <r>
      <rPr>
        <sz val="11"/>
        <color theme="1"/>
        <rFont val="Gautami"/>
        <family val="2"/>
      </rPr>
      <t>గుడ్లు సామర్థ్యం కలిగిన  సెట్టర్</t>
    </r>
  </si>
  <si>
    <r>
      <t xml:space="preserve">5000 </t>
    </r>
    <r>
      <rPr>
        <sz val="11"/>
        <color theme="1"/>
        <rFont val="Gautami"/>
        <family val="2"/>
      </rPr>
      <t>గుడ్లు సామర్థ్యం కలిగిన  హ్యాచర్</t>
    </r>
  </si>
  <si>
    <r>
      <t xml:space="preserve">డీజీ సెట్ </t>
    </r>
    <r>
      <rPr>
        <sz val="11"/>
        <color theme="1"/>
        <rFont val="Sree Krushnadevaraya"/>
      </rPr>
      <t xml:space="preserve">(15 </t>
    </r>
    <r>
      <rPr>
        <sz val="11"/>
        <color theme="1"/>
        <rFont val="Gautami"/>
        <family val="2"/>
      </rPr>
      <t>కేవీఏ</t>
    </r>
    <r>
      <rPr>
        <sz val="11"/>
        <color theme="1"/>
        <rFont val="Sree Krushnadevaraya"/>
      </rPr>
      <t xml:space="preserve">) </t>
    </r>
  </si>
  <si>
    <r>
      <t xml:space="preserve">B. </t>
    </r>
    <r>
      <rPr>
        <b/>
        <sz val="11"/>
        <color theme="1"/>
        <rFont val="Gautami"/>
        <family val="2"/>
      </rPr>
      <t>హేచరీ</t>
    </r>
    <r>
      <rPr>
        <b/>
        <sz val="11"/>
        <color theme="1"/>
        <rFont val="Sree Krushnadevaraya"/>
      </rPr>
      <t xml:space="preserve"> </t>
    </r>
    <r>
      <rPr>
        <b/>
        <sz val="11"/>
        <color theme="1"/>
        <rFont val="Gautami"/>
        <family val="2"/>
      </rPr>
      <t xml:space="preserve">యూనిట్ కొరకు మొత్తం మూలధనం </t>
    </r>
  </si>
  <si>
    <r>
      <t xml:space="preserve">3. </t>
    </r>
    <r>
      <rPr>
        <sz val="11"/>
        <color rgb="FF000000"/>
        <rFont val="Gautami"/>
        <family val="2"/>
      </rPr>
      <t xml:space="preserve">తల్లి కోడి  యూనిట్ </t>
    </r>
    <r>
      <rPr>
        <sz val="11"/>
        <color rgb="FF000000"/>
        <rFont val="Sree Krushnadevaraya"/>
      </rPr>
      <t>(</t>
    </r>
    <r>
      <rPr>
        <sz val="11"/>
        <color rgb="FF000000"/>
        <rFont val="Gautami"/>
        <family val="2"/>
      </rPr>
      <t>మదర్ యూనిట్</t>
    </r>
    <r>
      <rPr>
        <sz val="11"/>
        <color rgb="FF000000"/>
        <rFont val="Sree Krushnadevaraya"/>
      </rPr>
      <t>)</t>
    </r>
  </si>
  <si>
    <t xml:space="preserve"> </t>
  </si>
  <si>
    <t>4 కోళ్ళ షెడ్ల నిర్మాణం (4*40*25)</t>
  </si>
  <si>
    <t xml:space="preserve">SFT </t>
  </si>
  <si>
    <t xml:space="preserve">ఎలక్ట్రిక్ బ్రూడర్ </t>
  </si>
  <si>
    <t xml:space="preserve">సంఖ్య </t>
  </si>
  <si>
    <t xml:space="preserve">చిక్ ఫీడర్ </t>
  </si>
  <si>
    <t xml:space="preserve">చిక్ గార్డ్స్ </t>
  </si>
  <si>
    <r>
      <t xml:space="preserve">C. </t>
    </r>
    <r>
      <rPr>
        <b/>
        <sz val="11"/>
        <color theme="1"/>
        <rFont val="Gautami"/>
        <family val="2"/>
      </rPr>
      <t>తల్లి</t>
    </r>
    <r>
      <rPr>
        <b/>
        <sz val="11"/>
        <color theme="1"/>
        <rFont val="Sree Krushnadevaraya"/>
      </rPr>
      <t xml:space="preserve"> </t>
    </r>
    <r>
      <rPr>
        <b/>
        <sz val="11"/>
        <color theme="1"/>
        <rFont val="Gautami"/>
        <family val="2"/>
      </rPr>
      <t xml:space="preserve">కోడి యూనిట్ కొరకు మొత్తం మూలధనం </t>
    </r>
  </si>
  <si>
    <r>
      <t xml:space="preserve">ప్రాజెక్టు మొత్తం మూలధన వ్యయం </t>
    </r>
    <r>
      <rPr>
        <b/>
        <sz val="11"/>
        <color theme="1"/>
        <rFont val="Sree Krushnadevaraya"/>
      </rPr>
      <t>(A+B+C)</t>
    </r>
  </si>
  <si>
    <t xml:space="preserve">తల్లి కోడి యొక్క ఆహార ఖర్చు </t>
  </si>
  <si>
    <t xml:space="preserve">నైపుణ్యం కలిగిన కార్మికుడు </t>
  </si>
  <si>
    <t xml:space="preserve">కూలీ </t>
  </si>
  <si>
    <t xml:space="preserve">విద్యుత్ </t>
  </si>
  <si>
    <r>
      <t>D.</t>
    </r>
    <r>
      <rPr>
        <b/>
        <sz val="11"/>
        <color theme="1"/>
        <rFont val="Gautami"/>
        <family val="2"/>
      </rPr>
      <t xml:space="preserve">మొత్తం వర్కింగ్ క్యాపిటల్ </t>
    </r>
  </si>
  <si>
    <t xml:space="preserve">లబ్ధిదారుని భాగస్వామ్యం </t>
  </si>
  <si>
    <t>%</t>
  </si>
  <si>
    <t xml:space="preserve">బ్యాంక్ లోన్ </t>
  </si>
  <si>
    <r>
      <t>సాంకేతిక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Times New Roman"/>
        <family val="1"/>
      </rPr>
      <t>–</t>
    </r>
    <r>
      <rPr>
        <sz val="12"/>
        <color rgb="FF002060"/>
        <rFont val="Gautami"/>
        <family val="2"/>
      </rPr>
      <t>ఆర్ధిక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విషయాలు</t>
    </r>
  </si>
  <si>
    <r>
      <t>బ్రీడర్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ఫాం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కాపిటల్</t>
    </r>
  </si>
  <si>
    <r>
      <t>పెట్ట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పేరెంట్స్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సంఖ్య</t>
    </r>
  </si>
  <si>
    <r>
      <t>పుంజు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పేరెంట్స్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సంఖ్య</t>
    </r>
  </si>
  <si>
    <r>
      <t>ఒక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సంవత్సరం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ఉత్పత్తి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చేయగల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ఫలదీకరణ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చెందిన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గుడ్ల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సంఖ్య</t>
    </r>
  </si>
  <si>
    <r>
      <t>ఒక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సంవత్సరం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ఉత్పత్తి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చేయగల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ఫలదీకరణ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చెందని</t>
    </r>
    <r>
      <rPr>
        <sz val="12"/>
        <color rgb="FF002060"/>
        <rFont val="Sree Krushnadevaraya"/>
      </rPr>
      <t xml:space="preserve">  </t>
    </r>
    <r>
      <rPr>
        <sz val="12"/>
        <color rgb="FF002060"/>
        <rFont val="Gautami"/>
        <family val="2"/>
      </rPr>
      <t>గుడ్ల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సంఖ్య</t>
    </r>
  </si>
  <si>
    <r>
      <t>పేరెంట్స్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కోళ్ళని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తీసేసే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వరకు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జరిగే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మొత్తం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మరణాలు</t>
    </r>
  </si>
  <si>
    <r>
      <t>కోడి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పిల్ల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మదర్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యూనిట్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సామర్ధ్యం</t>
    </r>
  </si>
  <si>
    <r>
      <t>చిక్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బ్యాచ్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సైజు</t>
    </r>
  </si>
  <si>
    <r>
      <t>మొత్తం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బ్యాచ్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లు</t>
    </r>
  </si>
  <si>
    <r>
      <t>చిక్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యూనిట్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లో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పెరిగే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మొత్తం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వారాలు</t>
    </r>
  </si>
  <si>
    <r>
      <t>కావాల్సిన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నేల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పరిమాణం</t>
    </r>
    <r>
      <rPr>
        <sz val="12"/>
        <color rgb="FF002060"/>
        <rFont val="Sree Krushnadevaraya"/>
      </rPr>
      <t xml:space="preserve"> (</t>
    </r>
    <r>
      <rPr>
        <sz val="12"/>
        <color rgb="FF002060"/>
        <rFont val="Gautami"/>
        <family val="2"/>
      </rPr>
      <t>అడుగులలో</t>
    </r>
    <r>
      <rPr>
        <sz val="12"/>
        <color rgb="FF002060"/>
        <rFont val="Sree Krushnadevaraya"/>
      </rPr>
      <t>)</t>
    </r>
  </si>
  <si>
    <r>
      <t>బ్రీడ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ర్</t>
    </r>
    <r>
      <rPr>
        <sz val="12"/>
        <color rgb="FF002060"/>
        <rFont val="Sree Krushnadevaraya"/>
      </rPr>
      <t xml:space="preserve">  </t>
    </r>
    <r>
      <rPr>
        <sz val="12"/>
        <color rgb="FF002060"/>
        <rFont val="Gautami"/>
        <family val="2"/>
      </rPr>
      <t>పేరెంట్</t>
    </r>
  </si>
  <si>
    <r>
      <t>ఒక్కో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పిల్లకి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మదర్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యూనిట్</t>
    </r>
  </si>
  <si>
    <r>
      <t>ఆర్ధిక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అంశాలు</t>
    </r>
  </si>
  <si>
    <r>
      <t>వీరేసిన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కోళ్ళు</t>
    </r>
  </si>
  <si>
    <r>
      <t>ఫలదీకరణ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చెందని</t>
    </r>
    <r>
      <rPr>
        <sz val="12"/>
        <color rgb="FF002060"/>
        <rFont val="Sree Krushnadevaraya"/>
      </rPr>
      <t xml:space="preserve">  </t>
    </r>
    <r>
      <rPr>
        <sz val="12"/>
        <color rgb="FF002060"/>
        <rFont val="Gautami"/>
        <family val="2"/>
      </rPr>
      <t>గుడ్లు</t>
    </r>
  </si>
  <si>
    <r>
      <t>పనికిరాని</t>
    </r>
    <r>
      <rPr>
        <sz val="12"/>
        <color rgb="FF002060"/>
        <rFont val="Sree Krushnadevaraya"/>
      </rPr>
      <t xml:space="preserve">   </t>
    </r>
    <r>
      <rPr>
        <sz val="12"/>
        <color rgb="FF002060"/>
        <rFont val="Gautami"/>
        <family val="2"/>
      </rPr>
      <t>గుడ్లు</t>
    </r>
  </si>
  <si>
    <r>
      <t>కావాల్సిన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వాటిని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కొనే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రేటు</t>
    </r>
  </si>
  <si>
    <t>దాణా</t>
  </si>
  <si>
    <r>
      <t>కావాల్సినది</t>
    </r>
    <r>
      <rPr>
        <b/>
        <sz val="10"/>
        <color rgb="FF002060"/>
        <rFont val="Sree Krushnadevaraya"/>
      </rPr>
      <t xml:space="preserve"> </t>
    </r>
    <r>
      <rPr>
        <b/>
        <sz val="10"/>
        <color rgb="FF002060"/>
        <rFont val="Gautami"/>
        <family val="2"/>
      </rPr>
      <t>కేజీ</t>
    </r>
    <r>
      <rPr>
        <b/>
        <sz val="10"/>
        <color rgb="FF002060"/>
        <rFont val="Sree Krushnadevaraya"/>
      </rPr>
      <t xml:space="preserve"> </t>
    </r>
    <r>
      <rPr>
        <b/>
        <sz val="10"/>
        <color rgb="FF002060"/>
        <rFont val="Gautami"/>
        <family val="2"/>
      </rPr>
      <t>లలో</t>
    </r>
  </si>
  <si>
    <r>
      <t>మందులు</t>
    </r>
    <r>
      <rPr>
        <b/>
        <sz val="12"/>
        <color rgb="FF002060"/>
        <rFont val="Sree Krushnadevaraya"/>
      </rPr>
      <t xml:space="preserve">, </t>
    </r>
    <r>
      <rPr>
        <b/>
        <sz val="12"/>
        <color rgb="FF002060"/>
        <rFont val="Gautami"/>
        <family val="2"/>
      </rPr>
      <t>టీకాలు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ఖర్చు</t>
    </r>
    <r>
      <rPr>
        <b/>
        <sz val="12"/>
        <color rgb="FF002060"/>
        <rFont val="Sree Krushnadevaraya"/>
      </rPr>
      <t xml:space="preserve"> (</t>
    </r>
    <r>
      <rPr>
        <b/>
        <sz val="12"/>
        <color rgb="FF002060"/>
        <rFont val="Gautami"/>
        <family val="2"/>
      </rPr>
      <t>ఒక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వారానికి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ఒక</t>
    </r>
    <r>
      <rPr>
        <b/>
        <sz val="12"/>
        <color rgb="FF002060"/>
        <rFont val="Sree Krushnadevaraya"/>
      </rPr>
      <t xml:space="preserve"> </t>
    </r>
    <r>
      <rPr>
        <b/>
        <sz val="12"/>
        <color rgb="FF002060"/>
        <rFont val="Gautami"/>
        <family val="2"/>
      </rPr>
      <t>కోడికి</t>
    </r>
    <r>
      <rPr>
        <b/>
        <sz val="12"/>
        <color rgb="FF002060"/>
        <rFont val="Sree Krushnadevaraya"/>
      </rPr>
      <t xml:space="preserve"> )</t>
    </r>
  </si>
  <si>
    <r>
      <t>గ్రోయింగ్</t>
    </r>
    <r>
      <rPr>
        <sz val="12"/>
        <color rgb="FF002060"/>
        <rFont val="Sree Krushnadevaraya"/>
      </rPr>
      <t xml:space="preserve"> ,</t>
    </r>
    <r>
      <rPr>
        <sz val="12"/>
        <color rgb="FF002060"/>
        <rFont val="Gautami"/>
        <family val="2"/>
      </rPr>
      <t xml:space="preserve"> బ్రీడింగ్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దశ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లో</t>
    </r>
  </si>
  <si>
    <r>
      <t>పుల్లేట్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దశ</t>
    </r>
  </si>
  <si>
    <r>
      <t>లేయింగ్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దశ</t>
    </r>
  </si>
  <si>
    <r>
      <t>రసాయనాలు</t>
    </r>
    <r>
      <rPr>
        <sz val="12"/>
        <color rgb="FF002060"/>
        <rFont val="Sree Krushnadevaraya"/>
      </rPr>
      <t xml:space="preserve">, </t>
    </r>
    <r>
      <rPr>
        <sz val="12"/>
        <color rgb="FF002060"/>
        <rFont val="Gautami"/>
        <family val="2"/>
      </rPr>
      <t>సానిటైజర్స్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ఖర్చు</t>
    </r>
    <r>
      <rPr>
        <sz val="12"/>
        <color rgb="FF002060"/>
        <rFont val="Sree Krushnadevaraya"/>
      </rPr>
      <t xml:space="preserve"> ..</t>
    </r>
    <r>
      <rPr>
        <sz val="12"/>
        <color rgb="FF002060"/>
        <rFont val="Gautami"/>
        <family val="2"/>
      </rPr>
      <t>ఒక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సంవత్సరంకి</t>
    </r>
  </si>
  <si>
    <r>
      <t>కోడి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పిల్లల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పెట్టెల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ఖర్చు</t>
    </r>
  </si>
  <si>
    <t>సంవత్సరాలు</t>
  </si>
  <si>
    <r>
      <t xml:space="preserve">తల్లి కోడి </t>
    </r>
    <r>
      <rPr>
        <sz val="11"/>
        <color theme="1"/>
        <rFont val="Sree Krushnadevaraya"/>
      </rPr>
      <t>/</t>
    </r>
    <r>
      <rPr>
        <sz val="11"/>
        <color theme="1"/>
        <rFont val="Gautami"/>
        <family val="2"/>
      </rPr>
      <t>పేరెంట్ బ్యాచ్ నెంబరు</t>
    </r>
  </si>
  <si>
    <t>ప్రవేశించిన వారం</t>
  </si>
  <si>
    <t>తీసివేసే వారం</t>
  </si>
  <si>
    <t>క్లీనింగ్ కోసం కావాల్సిన వారాల ఖాళీ</t>
  </si>
  <si>
    <r>
      <t xml:space="preserve">సంవత్సరానికి ఉత్పత్తి అయ్యే మొత్తం పొదగని </t>
    </r>
    <r>
      <rPr>
        <sz val="11"/>
        <color theme="1"/>
        <rFont val="Sree Krushnadevaraya"/>
      </rPr>
      <t xml:space="preserve"> </t>
    </r>
    <r>
      <rPr>
        <sz val="11"/>
        <color theme="1"/>
        <rFont val="Gautami"/>
        <family val="2"/>
      </rPr>
      <t>గ్రుడ్ల సంఖ్య</t>
    </r>
  </si>
  <si>
    <r>
      <t>సంవత్సరానికి ఉత్పత్తి అయ్యే పొదిగే</t>
    </r>
    <r>
      <rPr>
        <sz val="11"/>
        <color theme="1"/>
        <rFont val="Sree Krushnadevaraya"/>
      </rPr>
      <t xml:space="preserve"> </t>
    </r>
    <r>
      <rPr>
        <sz val="11"/>
        <color theme="1"/>
        <rFont val="Gautami"/>
        <family val="2"/>
      </rPr>
      <t>గ్రుడ్ల సంఖ్య</t>
    </r>
  </si>
  <si>
    <t>సంవత్సరానికి ఉత్పత్తి చేయబడ్డ మొత్తం కోళ్ళ  సంఖ్య</t>
  </si>
  <si>
    <r>
      <t xml:space="preserve">పనికిరాని </t>
    </r>
    <r>
      <rPr>
        <sz val="11"/>
        <color theme="1"/>
        <rFont val="Sree Krushnadevaraya"/>
      </rPr>
      <t>/</t>
    </r>
    <r>
      <rPr>
        <sz val="11"/>
        <color theme="1"/>
        <rFont val="Gautami"/>
        <family val="2"/>
      </rPr>
      <t>చంపిన కోళ్ళ   సంఖ్య</t>
    </r>
  </si>
  <si>
    <r>
      <t xml:space="preserve">తల్లి కోడి 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>పేరెంట్ యూనిట్ ఫీడింగ్ ఖర్చు</t>
    </r>
  </si>
  <si>
    <t>మొత్తం దాణా  ఖర్చు</t>
  </si>
  <si>
    <t>లిట్టర్  మెటీరియల్</t>
  </si>
  <si>
    <t>నిర్వహణ మరియు మరమ్మత్తు</t>
  </si>
  <si>
    <t>కూలీ</t>
  </si>
  <si>
    <t>విద్యుత్తు</t>
  </si>
  <si>
    <r>
      <t xml:space="preserve">ప్రతి కోడికి మందుల కొరకు </t>
    </r>
    <r>
      <rPr>
        <sz val="12"/>
        <color theme="1"/>
        <rFont val="Sree Krushnadevaraya"/>
      </rPr>
      <t>@Rs20.00</t>
    </r>
  </si>
  <si>
    <r>
      <t>కోళ్ళ యూనిట్</t>
    </r>
    <r>
      <rPr>
        <b/>
        <sz val="12"/>
        <color theme="1"/>
        <rFont val="Sree Krushnadevaraya"/>
      </rPr>
      <t xml:space="preserve"> </t>
    </r>
    <r>
      <rPr>
        <b/>
        <sz val="12"/>
        <color theme="1"/>
        <rFont val="Gautami"/>
        <family val="2"/>
      </rPr>
      <t xml:space="preserve"> కొరకు మొత్తం ఖర్చు</t>
    </r>
  </si>
  <si>
    <t>కోడిపుంజుల  కొరకు</t>
  </si>
  <si>
    <r>
      <t xml:space="preserve">కొత్త </t>
    </r>
    <r>
      <rPr>
        <sz val="12"/>
        <color theme="1"/>
        <rFont val="Sree Krushnadevaraya"/>
      </rPr>
      <t>(</t>
    </r>
    <r>
      <rPr>
        <sz val="12"/>
        <color theme="1"/>
        <rFont val="Gautami"/>
        <family val="2"/>
      </rPr>
      <t>తల్లి కోడి</t>
    </r>
    <r>
      <rPr>
        <sz val="12"/>
        <color theme="1"/>
        <rFont val="Sree Krushnadevaraya"/>
      </rPr>
      <t xml:space="preserve">) </t>
    </r>
    <r>
      <rPr>
        <sz val="12"/>
        <color theme="1"/>
        <rFont val="Gautami"/>
        <family val="2"/>
      </rPr>
      <t>పేరెంట్ కోడిపిల్ల కొనుగోలు</t>
    </r>
  </si>
  <si>
    <t xml:space="preserve">హేచరీ యూనిట్ </t>
  </si>
  <si>
    <t xml:space="preserve">  </t>
  </si>
  <si>
    <t xml:space="preserve">సంవత్సరాలు </t>
  </si>
  <si>
    <r>
      <t xml:space="preserve">ఇంక్యుబేటర్ లో సెట్ చేయబడ్డ గుడ్ల సంఖ్య </t>
    </r>
    <r>
      <rPr>
        <sz val="12"/>
        <color theme="1"/>
        <rFont val="Sree Krushnadevaraya"/>
      </rPr>
      <t xml:space="preserve">@ </t>
    </r>
    <r>
      <rPr>
        <sz val="12"/>
        <color theme="1"/>
        <rFont val="Gautami"/>
        <family val="2"/>
      </rPr>
      <t xml:space="preserve">మొత్తం పొదిగే  గుడ్డులో </t>
    </r>
    <r>
      <rPr>
        <sz val="12"/>
        <color theme="1"/>
        <rFont val="Sree Krushnadevaraya"/>
      </rPr>
      <t xml:space="preserve">98% </t>
    </r>
  </si>
  <si>
    <r>
      <t xml:space="preserve">ప్రతి గుడ్డు సెట్ కు ఖర్చు అయ్యే విద్యుత్ </t>
    </r>
    <r>
      <rPr>
        <sz val="12"/>
        <color theme="1"/>
        <rFont val="Sree Krushnadevaraya"/>
      </rPr>
      <t xml:space="preserve"> @Rs1.50 </t>
    </r>
  </si>
  <si>
    <t xml:space="preserve">కూలీ  </t>
  </si>
  <si>
    <t xml:space="preserve">నిర్వహణ మరియు మరమ్మత్తు </t>
  </si>
  <si>
    <r>
      <t xml:space="preserve">పేపర్ బాక్స్ మరియు పారిశుధ్యం కొరకు </t>
    </r>
    <r>
      <rPr>
        <sz val="12"/>
        <color theme="1"/>
        <rFont val="Sree Krushnadevaraya"/>
      </rPr>
      <t xml:space="preserve"> </t>
    </r>
  </si>
  <si>
    <t xml:space="preserve">హేచరీ కొరకు మొత్తం </t>
  </si>
  <si>
    <t xml:space="preserve">కోడి పిల్లల పెంపకం కొరకు తల్లికోడి  యూనిట్ </t>
  </si>
  <si>
    <t xml:space="preserve">పెంచిన మొత్తం కోడిపిల్లల సంఖ్య </t>
  </si>
  <si>
    <r>
      <t xml:space="preserve">మెడిసిన్ మరియు వ్యాక్సినేషన్ ఖర్చు </t>
    </r>
    <r>
      <rPr>
        <sz val="11"/>
        <color theme="1"/>
        <rFont val="Gautami"/>
        <family val="2"/>
      </rPr>
      <t xml:space="preserve">ప్రతి కోడిపిల్లకు </t>
    </r>
    <r>
      <rPr>
        <sz val="11"/>
        <color theme="1"/>
        <rFont val="Sree Krushnadevaraya"/>
      </rPr>
      <t xml:space="preserve">@Rs3.00 </t>
    </r>
  </si>
  <si>
    <r>
      <t>తల్లికోడి యూనిట్</t>
    </r>
    <r>
      <rPr>
        <sz val="12"/>
        <color theme="1"/>
        <rFont val="Sree Krushnadevaraya"/>
      </rPr>
      <t xml:space="preserve"> </t>
    </r>
    <r>
      <rPr>
        <sz val="12"/>
        <color theme="1"/>
        <rFont val="Gautami"/>
        <family val="2"/>
      </rPr>
      <t xml:space="preserve"> కొరకు మొత్తం ఖర్చు </t>
    </r>
  </si>
  <si>
    <t xml:space="preserve">పూర్తి కోళ్ళ యూనిట్ కొరకు మొత్తం ఖర్చు </t>
  </si>
  <si>
    <t xml:space="preserve">ఆదాయం </t>
  </si>
  <si>
    <t xml:space="preserve">కోడిపిల్లల అమ్మకం ద్వారా వచ్చే మొత్తం ఆదాయం </t>
  </si>
  <si>
    <r>
      <t xml:space="preserve">రుణం తిరిగి చెల్లించడం </t>
    </r>
    <r>
      <rPr>
        <sz val="12"/>
        <color theme="1"/>
        <rFont val="Sree Krushnadevaraya"/>
      </rPr>
      <t>@ 9.5%(</t>
    </r>
    <r>
      <rPr>
        <sz val="12"/>
        <color theme="1"/>
        <rFont val="Gautami"/>
        <family val="2"/>
      </rPr>
      <t xml:space="preserve">మొదటి సంవత్సరంతో వడ్డీ రేటు మాఫీ 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>మారటోరియం</t>
    </r>
    <r>
      <rPr>
        <sz val="12"/>
        <color theme="1"/>
        <rFont val="Sree Krushnadevaraya"/>
      </rPr>
      <t xml:space="preserve">) </t>
    </r>
  </si>
  <si>
    <t xml:space="preserve">స్థూల లాభం </t>
  </si>
  <si>
    <t xml:space="preserve">DSCR </t>
  </si>
  <si>
    <r>
      <t xml:space="preserve">సగటు </t>
    </r>
    <r>
      <rPr>
        <sz val="12"/>
        <color theme="1"/>
        <rFont val="Sree Krushnadevaraya"/>
      </rPr>
      <t xml:space="preserve">DSCR </t>
    </r>
  </si>
  <si>
    <t xml:space="preserve">నికర ఆదాయం </t>
  </si>
  <si>
    <t xml:space="preserve">IRR </t>
  </si>
  <si>
    <r>
      <t xml:space="preserve">తరుగుదల </t>
    </r>
    <r>
      <rPr>
        <sz val="12"/>
        <color theme="1"/>
        <rFont val="Sree Krushnadevaraya"/>
      </rPr>
      <t xml:space="preserve">WDV </t>
    </r>
    <r>
      <rPr>
        <sz val="12"/>
        <color theme="1"/>
        <rFont val="Gautami"/>
        <family val="2"/>
      </rPr>
      <t xml:space="preserve">పద్ధతి </t>
    </r>
  </si>
  <si>
    <r>
      <t xml:space="preserve">ప్రారంభ నిర్మాణపు విలువ </t>
    </r>
    <r>
      <rPr>
        <sz val="12"/>
        <color theme="1"/>
        <rFont val="Sree Krushnadevaraya"/>
      </rPr>
      <t xml:space="preserve">   </t>
    </r>
  </si>
  <si>
    <r>
      <t xml:space="preserve">ప్రారంభ యంత్రాల </t>
    </r>
    <r>
      <rPr>
        <sz val="12"/>
        <color theme="1"/>
        <rFont val="Sree Krushnadevaraya"/>
      </rPr>
      <t xml:space="preserve">/ </t>
    </r>
    <r>
      <rPr>
        <sz val="12"/>
        <color theme="1"/>
        <rFont val="Gautami"/>
        <family val="2"/>
      </rPr>
      <t xml:space="preserve">ఎక్విప్మెంట్ విలువ </t>
    </r>
    <r>
      <rPr>
        <sz val="12"/>
        <color theme="1"/>
        <rFont val="Sree Krushnadevaraya"/>
      </rPr>
      <t xml:space="preserve">  </t>
    </r>
  </si>
  <si>
    <r>
      <t>తరుగుదల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 xml:space="preserve">సంవత్సరం </t>
    </r>
  </si>
  <si>
    <r>
      <t xml:space="preserve">1 </t>
    </r>
    <r>
      <rPr>
        <sz val="10"/>
        <color theme="1"/>
        <rFont val="Gautami"/>
        <family val="2"/>
      </rPr>
      <t>వ సంవత్సరం</t>
    </r>
  </si>
  <si>
    <r>
      <t xml:space="preserve">2 </t>
    </r>
    <r>
      <rPr>
        <sz val="10"/>
        <color theme="1"/>
        <rFont val="Gautami"/>
        <family val="2"/>
      </rPr>
      <t>వ సంవత్సరం</t>
    </r>
  </si>
  <si>
    <r>
      <t xml:space="preserve">3 </t>
    </r>
    <r>
      <rPr>
        <sz val="10"/>
        <color theme="1"/>
        <rFont val="Gautami"/>
        <family val="2"/>
      </rPr>
      <t>వ సంవత్సరం</t>
    </r>
  </si>
  <si>
    <r>
      <t xml:space="preserve">4 </t>
    </r>
    <r>
      <rPr>
        <sz val="10"/>
        <color theme="1"/>
        <rFont val="Gautami"/>
        <family val="2"/>
      </rPr>
      <t>వ సంవత్సరం</t>
    </r>
  </si>
  <si>
    <r>
      <t>5</t>
    </r>
    <r>
      <rPr>
        <sz val="10"/>
        <color theme="1"/>
        <rFont val="Gautami"/>
        <family val="2"/>
      </rPr>
      <t>వ సంవత్సరం</t>
    </r>
  </si>
  <si>
    <r>
      <t>6</t>
    </r>
    <r>
      <rPr>
        <sz val="10"/>
        <color theme="1"/>
        <rFont val="Gautami"/>
        <family val="2"/>
      </rPr>
      <t>వ సంవత్సరం</t>
    </r>
  </si>
  <si>
    <r>
      <t>7</t>
    </r>
    <r>
      <rPr>
        <sz val="10"/>
        <color theme="1"/>
        <rFont val="Gautami"/>
        <family val="2"/>
      </rPr>
      <t>వ సంవత్సరం</t>
    </r>
  </si>
  <si>
    <r>
      <t xml:space="preserve">A. </t>
    </r>
    <r>
      <rPr>
        <sz val="12"/>
        <color theme="1"/>
        <rFont val="Gautami"/>
        <family val="2"/>
      </rPr>
      <t xml:space="preserve">బిల్డింగ్ </t>
    </r>
    <r>
      <rPr>
        <sz val="12"/>
        <color theme="1"/>
        <rFont val="Sree Krushnadevaraya"/>
      </rPr>
      <t xml:space="preserve">@ 10% </t>
    </r>
  </si>
  <si>
    <r>
      <t>భవనం విలువ</t>
    </r>
    <r>
      <rPr>
        <sz val="12"/>
        <color theme="1"/>
        <rFont val="Sree Krushnadevaraya"/>
      </rPr>
      <t xml:space="preserve">  </t>
    </r>
  </si>
  <si>
    <t xml:space="preserve">ఎక్విప్ మెంట్ యొక్క విలువ </t>
  </si>
  <si>
    <t xml:space="preserve">మొత్తం తరుగుదల </t>
  </si>
  <si>
    <t xml:space="preserve">స్థిర ఆస్తి యొక్క మొత్తం విలువ </t>
  </si>
  <si>
    <t xml:space="preserve">స్థిర వ్యయం </t>
  </si>
  <si>
    <r>
      <t>1</t>
    </r>
    <r>
      <rPr>
        <vertAlign val="superscript"/>
        <sz val="12"/>
        <color theme="1"/>
        <rFont val="Gautami"/>
        <family val="2"/>
      </rPr>
      <t>వ</t>
    </r>
    <r>
      <rPr>
        <sz val="12"/>
        <color theme="1"/>
        <rFont val="Gautami"/>
        <family val="2"/>
      </rPr>
      <t xml:space="preserve"> సంవత్సరం</t>
    </r>
  </si>
  <si>
    <r>
      <t>2</t>
    </r>
    <r>
      <rPr>
        <vertAlign val="superscript"/>
        <sz val="12"/>
        <color theme="1"/>
        <rFont val="Gautami"/>
        <family val="2"/>
      </rPr>
      <t>వ</t>
    </r>
    <r>
      <rPr>
        <sz val="12"/>
        <color theme="1"/>
        <rFont val="Gautami"/>
        <family val="2"/>
      </rPr>
      <t xml:space="preserve"> సంవత్సరం</t>
    </r>
  </si>
  <si>
    <r>
      <t>3</t>
    </r>
    <r>
      <rPr>
        <vertAlign val="superscript"/>
        <sz val="12"/>
        <color theme="1"/>
        <rFont val="Gautami"/>
        <family val="2"/>
      </rPr>
      <t>వ</t>
    </r>
    <r>
      <rPr>
        <sz val="12"/>
        <color theme="1"/>
        <rFont val="Gautami"/>
        <family val="2"/>
      </rPr>
      <t xml:space="preserve"> సంవత్సరం</t>
    </r>
  </si>
  <si>
    <r>
      <t>5</t>
    </r>
    <r>
      <rPr>
        <vertAlign val="superscript"/>
        <sz val="12"/>
        <color theme="1"/>
        <rFont val="Gautami"/>
        <family val="2"/>
      </rPr>
      <t>సంవత్సరాలు</t>
    </r>
    <r>
      <rPr>
        <sz val="12"/>
        <color theme="1"/>
        <rFont val="Sree Krushnadevaraya"/>
      </rPr>
      <t xml:space="preserve"> </t>
    </r>
  </si>
  <si>
    <r>
      <t>6</t>
    </r>
    <r>
      <rPr>
        <vertAlign val="superscript"/>
        <sz val="12"/>
        <color theme="1"/>
        <rFont val="Gautami"/>
        <family val="2"/>
      </rPr>
      <t>సంవత్సరాలు</t>
    </r>
    <r>
      <rPr>
        <sz val="12"/>
        <color theme="1"/>
        <rFont val="Sree Krushnadevaraya"/>
      </rPr>
      <t xml:space="preserve"> </t>
    </r>
  </si>
  <si>
    <r>
      <t>7</t>
    </r>
    <r>
      <rPr>
        <vertAlign val="superscript"/>
        <sz val="12"/>
        <color theme="1"/>
        <rFont val="Gautami"/>
        <family val="2"/>
      </rPr>
      <t>సంవత్సరాలు</t>
    </r>
    <r>
      <rPr>
        <sz val="12"/>
        <color theme="1"/>
        <rFont val="Sree Krushnadevaraya"/>
      </rPr>
      <t xml:space="preserve"> </t>
    </r>
  </si>
  <si>
    <r>
      <t>b.</t>
    </r>
    <r>
      <rPr>
        <sz val="12"/>
        <color theme="1"/>
        <rFont val="Gautami"/>
        <family val="2"/>
      </rPr>
      <t>బీమా</t>
    </r>
  </si>
  <si>
    <r>
      <t>c.</t>
    </r>
    <r>
      <rPr>
        <sz val="12"/>
        <color theme="1"/>
        <rFont val="Gautami"/>
        <family val="2"/>
      </rPr>
      <t>తిరిగి చెల్లించడం</t>
    </r>
  </si>
  <si>
    <r>
      <t xml:space="preserve">d. </t>
    </r>
    <r>
      <rPr>
        <sz val="12"/>
        <color theme="1"/>
        <rFont val="Gautami"/>
        <family val="2"/>
      </rPr>
      <t>తరుగుదల</t>
    </r>
  </si>
  <si>
    <t xml:space="preserve">మొత్తం స్థిర వ్యయం </t>
  </si>
  <si>
    <t xml:space="preserve">మొత్తం వేరియబుల్ ఖర్చు </t>
  </si>
  <si>
    <r>
      <t xml:space="preserve">4 </t>
    </r>
    <r>
      <rPr>
        <vertAlign val="superscript"/>
        <sz val="12"/>
        <color theme="1"/>
        <rFont val="Gautami"/>
        <family val="2"/>
      </rPr>
      <t>సంవత్సరాలు</t>
    </r>
    <r>
      <rPr>
        <sz val="12"/>
        <color theme="1"/>
        <rFont val="Sree Krushnadevaraya"/>
      </rPr>
      <t xml:space="preserve"> </t>
    </r>
  </si>
  <si>
    <r>
      <t xml:space="preserve">యూనిట్లలో </t>
    </r>
    <r>
      <rPr>
        <sz val="12"/>
        <color theme="1"/>
        <rFont val="Sree Krushnadevaraya"/>
      </rPr>
      <t xml:space="preserve">BEP </t>
    </r>
  </si>
  <si>
    <r>
      <t>అమ్మకపు ధర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 xml:space="preserve">యూనిట్ </t>
    </r>
  </si>
  <si>
    <t xml:space="preserve">కోడిపిల్లల అమ్మకం నుండి </t>
  </si>
  <si>
    <t xml:space="preserve">అమ్మిన కోళ్ళ  సంఖ్య </t>
  </si>
  <si>
    <r>
      <t>V.</t>
    </r>
    <r>
      <rPr>
        <sz val="12"/>
        <color theme="1"/>
        <rFont val="Gautami"/>
        <family val="2"/>
      </rPr>
      <t xml:space="preserve">ఖర్చు 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 xml:space="preserve">యూనిట్ </t>
    </r>
  </si>
  <si>
    <t xml:space="preserve">సమీకరించిన మొత్తం </t>
  </si>
  <si>
    <r>
      <t xml:space="preserve">P/V </t>
    </r>
    <r>
      <rPr>
        <sz val="12"/>
        <color theme="1"/>
        <rFont val="Gautami"/>
        <family val="2"/>
      </rPr>
      <t xml:space="preserve">నిష్పత్తి </t>
    </r>
  </si>
  <si>
    <r>
      <t>డబ్బులో  బిఇపి</t>
    </r>
    <r>
      <rPr>
        <sz val="12"/>
        <color theme="1"/>
        <rFont val="Sree Krushnadevaraya"/>
      </rPr>
      <t xml:space="preserve">. </t>
    </r>
  </si>
  <si>
    <r>
      <t xml:space="preserve">సంవత్సరాల్లో </t>
    </r>
    <r>
      <rPr>
        <sz val="12"/>
        <color theme="1"/>
        <rFont val="Sree Krushnadevaraya"/>
      </rPr>
      <t xml:space="preserve">BEP </t>
    </r>
  </si>
  <si>
    <r>
      <t xml:space="preserve">2.5 </t>
    </r>
    <r>
      <rPr>
        <sz val="12"/>
        <color theme="1"/>
        <rFont val="Gautami"/>
        <family val="2"/>
      </rPr>
      <t xml:space="preserve">సంవత్సరాలు </t>
    </r>
  </si>
  <si>
    <t xml:space="preserve">సామర్థ్య వినియోగంలో బిఇపి </t>
  </si>
  <si>
    <t xml:space="preserve">AVG. BEP </t>
  </si>
  <si>
    <t>తిరిగి చెల్లించే షెడ్యూల్</t>
  </si>
  <si>
    <t xml:space="preserve">మూడునెలలకు  </t>
  </si>
  <si>
    <t xml:space="preserve">వడ్డీ రేటు </t>
  </si>
  <si>
    <t>మొత్తం</t>
  </si>
  <si>
    <t>2022-23</t>
  </si>
  <si>
    <t>2023-24</t>
  </si>
  <si>
    <t>2024-25</t>
  </si>
  <si>
    <t>2025-26</t>
  </si>
  <si>
    <t>2026-27</t>
  </si>
  <si>
    <t>2027-28</t>
  </si>
  <si>
    <t>2028-29</t>
  </si>
  <si>
    <t>మొత్తం అమ్మకాలు</t>
  </si>
  <si>
    <t>తరుగుదల</t>
  </si>
  <si>
    <t>నిర్వహణ లాభం</t>
  </si>
  <si>
    <t>వడ్డీ</t>
  </si>
  <si>
    <t>పన్ను</t>
  </si>
  <si>
    <r>
      <t>PAT(</t>
    </r>
    <r>
      <rPr>
        <sz val="12"/>
        <color theme="1"/>
        <rFont val="Gautami"/>
        <family val="2"/>
      </rPr>
      <t xml:space="preserve">పన్ను తర్వాత  లాభం </t>
    </r>
    <r>
      <rPr>
        <sz val="12"/>
        <color theme="1"/>
        <rFont val="Sree Krushnadevaraya"/>
      </rPr>
      <t>)</t>
    </r>
  </si>
  <si>
    <t>PBDIT</t>
  </si>
  <si>
    <r>
      <t xml:space="preserve">పెయిడ్ అప్ క్యాపిటల్ </t>
    </r>
    <r>
      <rPr>
        <sz val="12"/>
        <color theme="1"/>
        <rFont val="Sree Krushnadevaraya"/>
      </rPr>
      <t>(</t>
    </r>
    <r>
      <rPr>
        <sz val="12"/>
        <color theme="1"/>
        <rFont val="Gautami"/>
        <family val="2"/>
      </rPr>
      <t>పీయూసీ</t>
    </r>
    <r>
      <rPr>
        <sz val="12"/>
        <color theme="1"/>
        <rFont val="Sree Krushnadevaraya"/>
      </rPr>
      <t>)</t>
    </r>
  </si>
  <si>
    <r>
      <t xml:space="preserve">టోటల్ అవుట్ సైడ్ లయబిలిటీస్ </t>
    </r>
    <r>
      <rPr>
        <sz val="12"/>
        <color theme="1"/>
        <rFont val="Sree Krushnadevaraya"/>
      </rPr>
      <t>(TOL)</t>
    </r>
  </si>
  <si>
    <r>
      <t xml:space="preserve">ప్రత్యక్ష నికర విలువ </t>
    </r>
    <r>
      <rPr>
        <sz val="12"/>
        <color theme="1"/>
        <rFont val="Sree Krushnadevaraya"/>
      </rPr>
      <t>(</t>
    </r>
    <r>
      <rPr>
        <sz val="12"/>
        <color theme="1"/>
        <rFont val="Gautami"/>
        <family val="2"/>
      </rPr>
      <t>టిఎన్డబ్ల్యు</t>
    </r>
    <r>
      <rPr>
        <sz val="12"/>
        <color theme="1"/>
        <rFont val="Sree Krushnadevaraya"/>
      </rPr>
      <t>)</t>
    </r>
  </si>
  <si>
    <r>
      <t xml:space="preserve">టోటల్ అసెట్స్ </t>
    </r>
    <r>
      <rPr>
        <sz val="12"/>
        <color theme="1"/>
        <rFont val="Sree Krushnadevaraya"/>
      </rPr>
      <t>(</t>
    </r>
    <r>
      <rPr>
        <sz val="12"/>
        <color theme="1"/>
        <rFont val="Gautami"/>
        <family val="2"/>
      </rPr>
      <t>టీటీఏ</t>
    </r>
    <r>
      <rPr>
        <sz val="12"/>
        <color theme="1"/>
        <rFont val="Sree Krushnadevaraya"/>
      </rPr>
      <t>)</t>
    </r>
  </si>
  <si>
    <r>
      <t xml:space="preserve">సంవత్సరం </t>
    </r>
    <r>
      <rPr>
        <sz val="12"/>
        <color theme="1"/>
        <rFont val="Sree Krushnadevaraya"/>
      </rPr>
      <t>(PBDIT/TTA)</t>
    </r>
  </si>
  <si>
    <r>
      <t>టోల్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>టిఎన్ డబ్ల్యు</t>
    </r>
  </si>
  <si>
    <r>
      <t>నగదు సమకూరింది</t>
    </r>
    <r>
      <rPr>
        <sz val="12"/>
        <color theme="1"/>
        <rFont val="Sree Krushnadevaraya"/>
      </rPr>
      <t>.</t>
    </r>
  </si>
  <si>
    <t>రుణాన్ని తిరిగి చెల్లించడం</t>
  </si>
  <si>
    <r>
      <t xml:space="preserve">క్యాష్ </t>
    </r>
    <r>
      <rPr>
        <sz val="12"/>
        <color theme="1"/>
        <rFont val="Sree Krushnadevaraya"/>
      </rPr>
      <t xml:space="preserve">&amp; </t>
    </r>
    <r>
      <rPr>
        <sz val="12"/>
        <color theme="1"/>
        <rFont val="Gautami"/>
        <family val="2"/>
      </rPr>
      <t>బ్యాంక్ బ్యాలెన్స్</t>
    </r>
  </si>
  <si>
    <t>బాధ్యతలు</t>
  </si>
  <si>
    <t>షేర్ క్యాపిటల్</t>
  </si>
  <si>
    <t>రిజర్వ్ మరియు మిగులు</t>
  </si>
  <si>
    <t>అప్పులు</t>
  </si>
  <si>
    <t>ఇతర ప్రస్తుత అప్పులు</t>
  </si>
  <si>
    <t>పన్ను మినహాయింపు</t>
  </si>
  <si>
    <t>ఆస్తి</t>
  </si>
  <si>
    <t>స్థిర ఆస్తులు</t>
  </si>
  <si>
    <t>ఇతర  రుణగ్రహీతలు</t>
  </si>
  <si>
    <t>ముందస్తు పన్ను చెల్లింపు</t>
  </si>
  <si>
    <r>
      <t>PBT  (</t>
    </r>
    <r>
      <rPr>
        <sz val="12"/>
        <color theme="1"/>
        <rFont val="Gautami"/>
        <family val="2"/>
      </rPr>
      <t>పన్ను ముందు లాభం</t>
    </r>
    <r>
      <rPr>
        <sz val="12"/>
        <color theme="1"/>
        <rFont val="Sree Krushnadevaraya"/>
      </rPr>
      <t>)</t>
    </r>
  </si>
  <si>
    <r>
      <t>1100(1000F+100M)</t>
    </r>
    <r>
      <rPr>
        <sz val="12"/>
        <rFont val="Gautami"/>
        <family val="2"/>
      </rPr>
      <t xml:space="preserve"> తల్లి కోడి యొక్క కొనుగోలు ఖర్చు </t>
    </r>
  </si>
  <si>
    <r>
      <t xml:space="preserve">ప్రాజెక్టు మొత్తం వ్యయం </t>
    </r>
    <r>
      <rPr>
        <b/>
        <sz val="11"/>
        <color theme="1"/>
        <rFont val="Sree Krushnadevaraya"/>
      </rPr>
      <t xml:space="preserve"> (A+B+C+D)</t>
    </r>
  </si>
  <si>
    <r>
      <rPr>
        <b/>
        <sz val="11"/>
        <color theme="1"/>
        <rFont val="Gautami"/>
        <family val="2"/>
      </rPr>
      <t xml:space="preserve">వర్కింగ్ క్యాపిటల్ </t>
    </r>
    <r>
      <rPr>
        <b/>
        <sz val="11"/>
        <color theme="1"/>
        <rFont val="Sree Krushnadevaraya"/>
      </rPr>
      <t>(</t>
    </r>
    <r>
      <rPr>
        <b/>
        <sz val="11"/>
        <color theme="1"/>
        <rFont val="Gautami"/>
        <family val="2"/>
      </rPr>
      <t>ఎనిమిది నెలలకు</t>
    </r>
    <r>
      <rPr>
        <b/>
        <sz val="11"/>
        <color theme="1"/>
        <rFont val="Sree Krushnadevaraya"/>
      </rPr>
      <t xml:space="preserve">) </t>
    </r>
    <r>
      <rPr>
        <b/>
        <sz val="11"/>
        <color theme="1"/>
        <rFont val="Gautami"/>
        <family val="2"/>
      </rPr>
      <t xml:space="preserve">మూలధనం </t>
    </r>
  </si>
  <si>
    <t>Govt. Subsidy</t>
  </si>
  <si>
    <r>
      <t xml:space="preserve">పొదిగే  గుడ్డు యొక్క వారాలు </t>
    </r>
    <r>
      <rPr>
        <sz val="11"/>
        <color theme="1"/>
        <rFont val="Sree Krushnadevaraya"/>
      </rPr>
      <t>(27-72)</t>
    </r>
  </si>
  <si>
    <t>Year 1</t>
  </si>
  <si>
    <t>Year 2</t>
  </si>
  <si>
    <t>Year 3</t>
  </si>
  <si>
    <t>Year 4</t>
  </si>
  <si>
    <t>Year 5</t>
  </si>
  <si>
    <t>Year 6</t>
  </si>
  <si>
    <t>Year 7</t>
  </si>
  <si>
    <r>
      <t>చిక్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దాణా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రేటు</t>
    </r>
    <r>
      <rPr>
        <sz val="12"/>
        <color rgb="FF002060"/>
        <rFont val="Sree Krushnadevaraya"/>
      </rPr>
      <t xml:space="preserve"> (8 వారాల వరకు )</t>
    </r>
  </si>
  <si>
    <r>
      <t>గ్రోయర్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దాణా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రేటు</t>
    </r>
    <r>
      <rPr>
        <sz val="12"/>
        <color rgb="FF002060"/>
        <rFont val="Sree Krushnadevaraya"/>
      </rPr>
      <t xml:space="preserve"> (</t>
    </r>
    <r>
      <rPr>
        <sz val="12"/>
        <color rgb="FF002060"/>
        <rFont val="Gautami"/>
        <family val="2"/>
      </rPr>
      <t>8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వారాల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నుండి</t>
    </r>
    <r>
      <rPr>
        <sz val="12"/>
        <color rgb="FF002060"/>
        <rFont val="Sree Krushnadevaraya"/>
      </rPr>
      <t xml:space="preserve"> 2</t>
    </r>
    <r>
      <rPr>
        <sz val="12"/>
        <color rgb="FF70AD47"/>
        <rFont val="Gautami"/>
        <family val="2"/>
      </rPr>
      <t>6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వారాల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 xml:space="preserve">వరకు </t>
    </r>
    <r>
      <rPr>
        <sz val="12"/>
        <color rgb="FF002060"/>
        <rFont val="Sree Krushnadevaraya"/>
      </rPr>
      <t xml:space="preserve"> )</t>
    </r>
  </si>
  <si>
    <r>
      <t>పేరెంట్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లేయర్</t>
    </r>
    <r>
      <rPr>
        <sz val="12"/>
        <color rgb="FF002060"/>
        <rFont val="Sree Krushnadevaraya"/>
      </rPr>
      <t xml:space="preserve">   </t>
    </r>
    <r>
      <rPr>
        <sz val="12"/>
        <color rgb="FF002060"/>
        <rFont val="Gautami"/>
        <family val="2"/>
      </rPr>
      <t>దాణా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రేటు (27 వారాల నుండి 72 వారాల వరకు)</t>
    </r>
  </si>
  <si>
    <t>Male Parents</t>
  </si>
  <si>
    <r>
      <t xml:space="preserve">దీని నుంచి ఉత్పత్తి చేయబడ్డ మొత్తం  కోళ్ళు </t>
    </r>
    <r>
      <rPr>
        <sz val="11"/>
        <color theme="1"/>
        <rFont val="Gautami"/>
        <family val="2"/>
      </rPr>
      <t xml:space="preserve">హ్యాచరీ </t>
    </r>
    <r>
      <rPr>
        <sz val="11"/>
        <color theme="1"/>
        <rFont val="Sree Krushnadevaraya"/>
      </rPr>
      <t xml:space="preserve">@ 70% </t>
    </r>
    <r>
      <rPr>
        <sz val="11"/>
        <color theme="1"/>
        <rFont val="Gautami"/>
        <family val="2"/>
      </rPr>
      <t xml:space="preserve">హ్యాచబిలిటీ </t>
    </r>
  </si>
  <si>
    <r>
      <t xml:space="preserve">ప్రతి  కోడిపిల్ల Upto 8 Weeks </t>
    </r>
    <r>
      <rPr>
        <sz val="12"/>
        <color theme="1"/>
        <rFont val="Gautami"/>
        <family val="2"/>
      </rPr>
      <t xml:space="preserve">దాణా  ఖర్చు </t>
    </r>
  </si>
  <si>
    <r>
      <t xml:space="preserve">ప్రతి గుడ్డు సెట్ కు ఖర్చు అయ్యే విద్యుత్ </t>
    </r>
    <r>
      <rPr>
        <sz val="12"/>
        <color theme="1"/>
        <rFont val="Sree Krushnadevaraya"/>
      </rPr>
      <t xml:space="preserve"> @Rs 1.50 </t>
    </r>
  </si>
  <si>
    <r>
      <t xml:space="preserve">56 </t>
    </r>
    <r>
      <rPr>
        <sz val="12"/>
        <color theme="1"/>
        <rFont val="Gautami"/>
        <family val="2"/>
      </rPr>
      <t xml:space="preserve">రోజుల కోడిపిల్ల ఖరీదు </t>
    </r>
  </si>
  <si>
    <r>
      <t xml:space="preserve">56 </t>
    </r>
    <r>
      <rPr>
        <sz val="12"/>
        <color rgb="FF002060"/>
        <rFont val="Gautami"/>
        <family val="2"/>
      </rPr>
      <t>రోజుల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వయస్సు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గల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కోడి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పిల్ల</t>
    </r>
    <r>
      <rPr>
        <sz val="12"/>
        <color rgb="FF002060"/>
        <rFont val="Sree Krushnadevaraya"/>
      </rPr>
      <t xml:space="preserve"> </t>
    </r>
    <r>
      <rPr>
        <sz val="12"/>
        <color rgb="FF002060"/>
        <rFont val="Gautami"/>
        <family val="2"/>
      </rPr>
      <t>రేటు</t>
    </r>
  </si>
  <si>
    <t>Installment</t>
  </si>
  <si>
    <t>Loan Amount</t>
  </si>
  <si>
    <t>Total Interest</t>
  </si>
  <si>
    <t>Total Principal</t>
  </si>
  <si>
    <t>Total Paid</t>
  </si>
  <si>
    <r>
      <t xml:space="preserve">తల్లి కోడి </t>
    </r>
    <r>
      <rPr>
        <sz val="12"/>
        <color theme="1"/>
        <rFont val="Sree Krushnadevaraya"/>
      </rPr>
      <t>/</t>
    </r>
    <r>
      <rPr>
        <sz val="12"/>
        <color theme="1"/>
        <rFont val="Gautami"/>
        <family val="2"/>
      </rPr>
      <t xml:space="preserve">మదర్ యూనిట్ నుంచి ఉత్పత్తి </t>
    </r>
  </si>
  <si>
    <r>
      <t>మొత్తం 56</t>
    </r>
    <r>
      <rPr>
        <sz val="12"/>
        <color theme="1"/>
        <rFont val="Sree Krushnadevaraya"/>
      </rPr>
      <t xml:space="preserve"> </t>
    </r>
    <r>
      <rPr>
        <sz val="12"/>
        <color theme="1"/>
        <rFont val="Gautami"/>
        <family val="2"/>
      </rPr>
      <t xml:space="preserve">రోజుల కోడిపిల్లల సంఖ్య </t>
    </r>
  </si>
  <si>
    <r>
      <t>B.</t>
    </r>
    <r>
      <rPr>
        <sz val="12"/>
        <color theme="1"/>
        <rFont val="Gautami"/>
        <family val="2"/>
      </rPr>
      <t xml:space="preserve"> ఎక్విప్మెంట్ </t>
    </r>
    <r>
      <rPr>
        <sz val="12"/>
        <color theme="1"/>
        <rFont val="Sree Krushnadevaraya"/>
      </rPr>
      <t>,</t>
    </r>
    <r>
      <rPr>
        <sz val="12"/>
        <color theme="1"/>
        <rFont val="Gautami"/>
        <family val="2"/>
      </rPr>
      <t xml:space="preserve">యంత్ర సామాగ్రి </t>
    </r>
    <r>
      <rPr>
        <sz val="12"/>
        <color theme="1"/>
        <rFont val="Sree Krushnadevaraya"/>
      </rPr>
      <t xml:space="preserve">@15% </t>
    </r>
  </si>
  <si>
    <r>
      <t xml:space="preserve">a. </t>
    </r>
    <r>
      <rPr>
        <sz val="12"/>
        <color theme="1"/>
        <rFont val="Gautami"/>
        <family val="2"/>
      </rPr>
      <t>శ్రమ మరియు వేతనాలు</t>
    </r>
  </si>
  <si>
    <t>Year -1</t>
  </si>
  <si>
    <t>Year -2</t>
  </si>
  <si>
    <t>Year -3</t>
  </si>
  <si>
    <t>Year -4</t>
  </si>
  <si>
    <t>Year -5</t>
  </si>
  <si>
    <t>Year -6</t>
  </si>
  <si>
    <t>Year 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</si>
</sst>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autami"/>
      <family val="2"/>
    </font>
    <font>
      <sz val="12"/>
      <color theme="1"/>
      <name val="Sree Krushnadevaraya"/>
    </font>
    <font>
      <sz val="10"/>
      <color theme="1"/>
      <name val="Sree Krushnadevaraya"/>
    </font>
    <font>
      <sz val="10"/>
      <color theme="1"/>
      <name val="Gautami"/>
      <family val="2"/>
    </font>
    <font>
      <b/>
      <sz val="12"/>
      <color rgb="FF000000"/>
      <name val="Sree Krushnadevaraya"/>
    </font>
    <font>
      <b/>
      <sz val="12"/>
      <color rgb="FF000000"/>
      <name val="Gautami"/>
      <family val="2"/>
    </font>
    <font>
      <b/>
      <sz val="12"/>
      <color theme="1"/>
      <name val="Sree Krushnadevaraya"/>
    </font>
    <font>
      <b/>
      <sz val="12"/>
      <color theme="1"/>
      <name val="Gautami"/>
      <family val="2"/>
    </font>
    <font>
      <b/>
      <sz val="11"/>
      <color rgb="FF000000"/>
      <name val="Sree Krushnadevaraya"/>
    </font>
    <font>
      <b/>
      <sz val="11"/>
      <color rgb="FF000000"/>
      <name val="Gautami"/>
      <family val="2"/>
    </font>
    <font>
      <b/>
      <sz val="11"/>
      <color theme="1"/>
      <name val="Sree Krushnadevaraya"/>
    </font>
    <font>
      <sz val="11"/>
      <color theme="1"/>
      <name val="Sree Krushnadevaraya"/>
    </font>
    <font>
      <sz val="11"/>
      <color theme="1"/>
      <name val="Gautami"/>
      <family val="2"/>
    </font>
    <font>
      <b/>
      <sz val="11"/>
      <color theme="1"/>
      <name val="Gautami"/>
      <family val="2"/>
    </font>
    <font>
      <sz val="11"/>
      <color rgb="FF000000"/>
      <name val="Sree Krushnadevaraya"/>
    </font>
    <font>
      <sz val="11"/>
      <color rgb="FF000000"/>
      <name val="Gautami"/>
      <family val="2"/>
    </font>
    <font>
      <sz val="12"/>
      <color rgb="FF002060"/>
      <name val="Gautami"/>
      <family val="2"/>
    </font>
    <font>
      <sz val="12"/>
      <color rgb="FF002060"/>
      <name val="Sree Krushnadevaraya"/>
    </font>
    <font>
      <sz val="12"/>
      <color rgb="FF002060"/>
      <name val="Times New Roman"/>
      <family val="1"/>
    </font>
    <font>
      <b/>
      <sz val="12"/>
      <color rgb="FF002060"/>
      <name val="Gautami"/>
      <family val="2"/>
    </font>
    <font>
      <b/>
      <sz val="12"/>
      <color rgb="FF002060"/>
      <name val="Sree Krushnadevaraya"/>
    </font>
    <font>
      <b/>
      <sz val="10"/>
      <color rgb="FF002060"/>
      <name val="Gautami"/>
      <family val="2"/>
    </font>
    <font>
      <b/>
      <sz val="10"/>
      <color rgb="FF002060"/>
      <name val="Sree Krushnadevaraya"/>
    </font>
    <font>
      <sz val="12"/>
      <color rgb="FF70AD47"/>
      <name val="Gautami"/>
      <family val="2"/>
    </font>
    <font>
      <vertAlign val="superscript"/>
      <sz val="12"/>
      <color theme="1"/>
      <name val="Gautami"/>
      <family val="2"/>
    </font>
    <font>
      <sz val="12"/>
      <name val="Sree Krushnadevaraya"/>
    </font>
    <font>
      <sz val="12"/>
      <name val="Gautami"/>
      <family val="2"/>
    </font>
    <font>
      <sz val="11"/>
      <name val="Sree Krushnadevaraya"/>
    </font>
    <font>
      <b/>
      <sz val="11"/>
      <color theme="1"/>
      <name val="Sree Krushnadevaraya"/>
      <family val="2"/>
    </font>
    <font>
      <b/>
      <sz val="12"/>
      <color rgb="FFFF0000"/>
      <name val="Sree Krushnadevaraya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3" fontId="12" fillId="0" borderId="8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8" fillId="0" borderId="14" xfId="0" applyFont="1" applyBorder="1" applyAlignment="1">
      <alignment horizontal="justify" vertical="center"/>
    </xf>
    <xf numFmtId="0" fontId="19" fillId="0" borderId="15" xfId="0" applyFont="1" applyBorder="1" applyAlignment="1">
      <alignment horizontal="justify" vertical="center"/>
    </xf>
    <xf numFmtId="0" fontId="19" fillId="0" borderId="15" xfId="0" applyFont="1" applyBorder="1" applyAlignment="1">
      <alignment horizontal="center" vertical="center"/>
    </xf>
    <xf numFmtId="9" fontId="19" fillId="0" borderId="15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justify" vertical="center"/>
    </xf>
    <xf numFmtId="0" fontId="21" fillId="0" borderId="14" xfId="0" applyFont="1" applyBorder="1" applyAlignment="1">
      <alignment horizontal="justify" vertical="center"/>
    </xf>
    <xf numFmtId="0" fontId="23" fillId="0" borderId="15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9" fontId="3" fillId="0" borderId="9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31" fillId="0" borderId="1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/>
    </xf>
    <xf numFmtId="3" fontId="0" fillId="0" borderId="0" xfId="0" applyNumberFormat="1"/>
    <xf numFmtId="1" fontId="3" fillId="0" borderId="8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justify" vertical="center"/>
    </xf>
    <xf numFmtId="0" fontId="21" fillId="0" borderId="4" xfId="0" applyFont="1" applyBorder="1" applyAlignment="1">
      <alignment horizontal="justify" vertical="center"/>
    </xf>
    <xf numFmtId="0" fontId="21" fillId="0" borderId="2" xfId="0" applyFont="1" applyBorder="1" applyAlignment="1">
      <alignment horizontal="justify" vertical="center"/>
    </xf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sub\OneDrive\Desktop\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oEconomics"/>
      <sheetName val="ParentUnit"/>
      <sheetName val="WorkingCapital"/>
      <sheetName val="FlockProjection"/>
      <sheetName val="Sheet5"/>
      <sheetName val="Sheet6"/>
      <sheetName val="Sheet7"/>
      <sheetName val="Repayment"/>
      <sheetName val="Sheet8"/>
      <sheetName val="Sheet9"/>
      <sheetName val="Sheet10"/>
      <sheetName val="Sheet11"/>
      <sheetName val="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H8">
            <v>532961.83035000006</v>
          </cell>
        </row>
        <row r="13">
          <cell r="H13">
            <v>1355007.7544650896</v>
          </cell>
        </row>
        <row r="18">
          <cell r="H18">
            <v>1355007.7544650896</v>
          </cell>
        </row>
        <row r="23">
          <cell r="H23">
            <v>1355007.7544650896</v>
          </cell>
        </row>
        <row r="28">
          <cell r="H28">
            <v>1355007.7544650896</v>
          </cell>
        </row>
        <row r="33">
          <cell r="H33">
            <v>1355007.7544650899</v>
          </cell>
        </row>
        <row r="38">
          <cell r="H38">
            <v>1355007.7544650896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28" workbookViewId="0">
      <selection activeCell="E17" sqref="E17"/>
    </sheetView>
  </sheetViews>
  <sheetFormatPr defaultRowHeight="14.5"/>
  <cols>
    <col min="1" max="1" width="62.6328125" customWidth="1"/>
    <col min="3" max="3" width="16.453125" customWidth="1"/>
  </cols>
  <sheetData>
    <row r="1" spans="1:3" ht="24.5" thickBot="1">
      <c r="A1" s="93" t="s">
        <v>42</v>
      </c>
      <c r="B1" s="94"/>
      <c r="C1" s="95"/>
    </row>
    <row r="2" spans="1:3" ht="20.5" customHeight="1" thickBot="1">
      <c r="A2" s="41" t="s">
        <v>43</v>
      </c>
      <c r="B2" s="42"/>
      <c r="C2" s="43">
        <v>1000</v>
      </c>
    </row>
    <row r="3" spans="1:3" ht="18" customHeight="1" thickBot="1">
      <c r="A3" s="41" t="s">
        <v>44</v>
      </c>
      <c r="B3" s="42"/>
      <c r="C3" s="43">
        <v>1000</v>
      </c>
    </row>
    <row r="4" spans="1:3" ht="17.5" customHeight="1" thickBot="1">
      <c r="A4" s="41" t="s">
        <v>45</v>
      </c>
      <c r="B4" s="42"/>
      <c r="C4" s="43">
        <v>100</v>
      </c>
    </row>
    <row r="5" spans="1:3" ht="20" customHeight="1" thickBot="1">
      <c r="A5" s="77" t="s">
        <v>46</v>
      </c>
      <c r="B5" s="42"/>
      <c r="C5" s="78">
        <v>90</v>
      </c>
    </row>
    <row r="6" spans="1:3" ht="20" customHeight="1" thickBot="1">
      <c r="A6" s="76" t="s">
        <v>47</v>
      </c>
      <c r="B6" s="42"/>
      <c r="C6" s="43">
        <v>21</v>
      </c>
    </row>
    <row r="7" spans="1:3" ht="20" customHeight="1" thickBot="1">
      <c r="A7" s="41" t="s">
        <v>48</v>
      </c>
      <c r="B7" s="42"/>
      <c r="C7" s="44">
        <v>0.14000000000000001</v>
      </c>
    </row>
    <row r="8" spans="1:3" ht="23" customHeight="1" thickBot="1">
      <c r="A8" s="41" t="s">
        <v>49</v>
      </c>
      <c r="B8" s="42"/>
      <c r="C8" s="43">
        <v>8000</v>
      </c>
    </row>
    <row r="9" spans="1:3" ht="22.5" customHeight="1" thickBot="1">
      <c r="A9" s="41" t="s">
        <v>50</v>
      </c>
      <c r="B9" s="42"/>
      <c r="C9" s="43">
        <v>2000</v>
      </c>
    </row>
    <row r="10" spans="1:3" ht="24" customHeight="1" thickBot="1">
      <c r="A10" s="41" t="s">
        <v>51</v>
      </c>
      <c r="B10" s="42"/>
      <c r="C10" s="43">
        <v>4</v>
      </c>
    </row>
    <row r="11" spans="1:3" ht="23.5" customHeight="1" thickBot="1">
      <c r="A11" s="41" t="s">
        <v>52</v>
      </c>
      <c r="B11" s="42"/>
      <c r="C11" s="43">
        <v>4</v>
      </c>
    </row>
    <row r="12" spans="1:3" ht="23" customHeight="1" thickBot="1">
      <c r="A12" s="41" t="s">
        <v>53</v>
      </c>
      <c r="B12" s="42"/>
      <c r="C12" s="43"/>
    </row>
    <row r="13" spans="1:3" ht="22.5" customHeight="1" thickBot="1">
      <c r="A13" s="41" t="s">
        <v>54</v>
      </c>
      <c r="B13" s="42"/>
      <c r="C13" s="43">
        <v>3</v>
      </c>
    </row>
    <row r="14" spans="1:3" ht="19.5" customHeight="1" thickBot="1">
      <c r="A14" s="41" t="s">
        <v>55</v>
      </c>
      <c r="B14" s="42"/>
      <c r="C14" s="43">
        <v>0.5</v>
      </c>
    </row>
    <row r="15" spans="1:3" ht="21" customHeight="1" thickBot="1">
      <c r="A15" s="41" t="s">
        <v>56</v>
      </c>
      <c r="B15" s="42"/>
      <c r="C15" s="43"/>
    </row>
    <row r="16" spans="1:3" ht="20.5" customHeight="1" thickBot="1">
      <c r="A16" s="45" t="s">
        <v>209</v>
      </c>
      <c r="B16" s="42"/>
      <c r="C16" s="43">
        <v>150</v>
      </c>
    </row>
    <row r="17" spans="1:3" ht="21.5" customHeight="1" thickBot="1">
      <c r="A17" s="41" t="s">
        <v>57</v>
      </c>
      <c r="B17" s="42"/>
      <c r="C17" s="43">
        <v>100</v>
      </c>
    </row>
    <row r="18" spans="1:3" ht="24" customHeight="1" thickBot="1">
      <c r="A18" s="41" t="s">
        <v>58</v>
      </c>
      <c r="B18" s="42"/>
      <c r="C18" s="43">
        <v>5</v>
      </c>
    </row>
    <row r="19" spans="1:3" ht="21" customHeight="1" thickBot="1">
      <c r="A19" s="41" t="s">
        <v>59</v>
      </c>
      <c r="B19" s="42"/>
      <c r="C19" s="43">
        <v>2</v>
      </c>
    </row>
    <row r="20" spans="1:3" ht="23" customHeight="1" thickBot="1">
      <c r="A20" s="46" t="s">
        <v>60</v>
      </c>
      <c r="B20" s="42"/>
      <c r="C20" s="43"/>
    </row>
    <row r="21" spans="1:3" ht="21" customHeight="1" thickBot="1">
      <c r="A21" s="46" t="s">
        <v>61</v>
      </c>
      <c r="B21" s="42"/>
      <c r="C21" s="47" t="s">
        <v>62</v>
      </c>
    </row>
    <row r="22" spans="1:3" ht="23" customHeight="1" thickBot="1">
      <c r="A22" s="76" t="s">
        <v>201</v>
      </c>
      <c r="B22" s="43">
        <v>32</v>
      </c>
      <c r="C22" s="43">
        <v>0.5</v>
      </c>
    </row>
    <row r="23" spans="1:3" ht="22.5" customHeight="1" thickBot="1">
      <c r="A23" s="41" t="s">
        <v>202</v>
      </c>
      <c r="B23" s="43">
        <v>29</v>
      </c>
      <c r="C23" s="43">
        <v>4.5</v>
      </c>
    </row>
    <row r="24" spans="1:3" ht="19.5" customHeight="1" thickBot="1">
      <c r="A24" s="76" t="s">
        <v>203</v>
      </c>
      <c r="B24" s="43">
        <v>30</v>
      </c>
      <c r="C24" s="43">
        <v>25</v>
      </c>
    </row>
    <row r="25" spans="1:3" ht="20.5" customHeight="1" thickBot="1">
      <c r="A25" s="76" t="s">
        <v>204</v>
      </c>
      <c r="B25" s="43">
        <v>35</v>
      </c>
      <c r="C25" s="43">
        <v>45</v>
      </c>
    </row>
    <row r="26" spans="1:3" ht="55" customHeight="1" thickBot="1">
      <c r="A26" s="96" t="s">
        <v>63</v>
      </c>
      <c r="B26" s="97"/>
      <c r="C26" s="98"/>
    </row>
    <row r="27" spans="1:3" ht="21" customHeight="1" thickBot="1">
      <c r="A27" s="41" t="s">
        <v>64</v>
      </c>
      <c r="B27" s="42"/>
      <c r="C27" s="43">
        <v>1</v>
      </c>
    </row>
    <row r="28" spans="1:3" ht="21" customHeight="1" thickBot="1">
      <c r="A28" s="41" t="s">
        <v>65</v>
      </c>
      <c r="B28" s="42"/>
      <c r="C28" s="43">
        <v>0.75</v>
      </c>
    </row>
    <row r="29" spans="1:3" ht="22" customHeight="1" thickBot="1">
      <c r="A29" s="41" t="s">
        <v>66</v>
      </c>
      <c r="B29" s="42"/>
      <c r="C29" s="43">
        <v>0.8</v>
      </c>
    </row>
    <row r="30" spans="1:3" ht="30" customHeight="1" thickBot="1">
      <c r="A30" s="76" t="s">
        <v>67</v>
      </c>
      <c r="B30" s="42"/>
      <c r="C30" s="48">
        <v>25000</v>
      </c>
    </row>
    <row r="31" spans="1:3" ht="22" customHeight="1" thickBot="1">
      <c r="A31" s="41" t="s">
        <v>68</v>
      </c>
      <c r="B31" s="42"/>
      <c r="C31" s="43">
        <v>30</v>
      </c>
    </row>
  </sheetData>
  <mergeCells count="2">
    <mergeCell ref="A1:C1"/>
    <mergeCell ref="A26:C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1" sqref="B11"/>
    </sheetView>
  </sheetViews>
  <sheetFormatPr defaultRowHeight="14.5"/>
  <cols>
    <col min="1" max="1" width="56.54296875" customWidth="1"/>
    <col min="2" max="2" width="15.90625" customWidth="1"/>
    <col min="3" max="3" width="16.54296875" customWidth="1"/>
    <col min="4" max="4" width="14.7265625" customWidth="1"/>
    <col min="5" max="5" width="16.6328125" customWidth="1"/>
    <col min="6" max="6" width="13.81640625" customWidth="1"/>
    <col min="7" max="7" width="13.7265625" customWidth="1"/>
    <col min="8" max="8" width="15.36328125" customWidth="1"/>
  </cols>
  <sheetData>
    <row r="1" spans="1:8" ht="19.5" customHeight="1" thickBot="1">
      <c r="A1" s="112" t="s">
        <v>102</v>
      </c>
      <c r="B1" s="113"/>
      <c r="C1" s="113"/>
      <c r="D1" s="113"/>
      <c r="E1" s="113"/>
      <c r="F1" s="113"/>
      <c r="G1" s="113"/>
      <c r="H1" s="114"/>
    </row>
    <row r="2" spans="1:8" ht="19.5" customHeight="1">
      <c r="A2" s="87" t="s">
        <v>216</v>
      </c>
      <c r="B2" s="115">
        <f>Chicks!B3</f>
        <v>33153.534246575335</v>
      </c>
      <c r="C2" s="115">
        <f>Chicks!C3</f>
        <v>33153.534246575335</v>
      </c>
      <c r="D2" s="115">
        <f>Chicks!D3</f>
        <v>47362.191780821915</v>
      </c>
      <c r="E2" s="115">
        <f>Chicks!E3</f>
        <v>47362.191780821915</v>
      </c>
      <c r="F2" s="115">
        <f>Chicks!F3</f>
        <v>33153.534246575335</v>
      </c>
      <c r="G2" s="115">
        <f>Chicks!G3</f>
        <v>33153.534246575335</v>
      </c>
      <c r="H2" s="115">
        <f>Chicks!H3</f>
        <v>56834.630136986292</v>
      </c>
    </row>
    <row r="3" spans="1:8" ht="19.5" customHeight="1" thickBot="1">
      <c r="A3" s="4" t="s">
        <v>215</v>
      </c>
      <c r="B3" s="116"/>
      <c r="C3" s="116"/>
      <c r="D3" s="116"/>
      <c r="E3" s="116"/>
      <c r="F3" s="116"/>
      <c r="G3" s="116"/>
      <c r="H3" s="116"/>
    </row>
    <row r="4" spans="1:8" ht="26.5" customHeight="1" thickBot="1">
      <c r="A4" s="7" t="s">
        <v>208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</row>
    <row r="5" spans="1:8" ht="15" customHeight="1" thickBot="1">
      <c r="A5" s="4" t="s">
        <v>103</v>
      </c>
      <c r="B5" s="61">
        <f>B2*B4</f>
        <v>3315353.4246575334</v>
      </c>
      <c r="C5" s="61">
        <f t="shared" ref="C5:H5" si="0">C2*C4</f>
        <v>3315353.4246575334</v>
      </c>
      <c r="D5" s="61">
        <f t="shared" si="0"/>
        <v>4736219.1780821914</v>
      </c>
      <c r="E5" s="61">
        <f t="shared" si="0"/>
        <v>4736219.1780821914</v>
      </c>
      <c r="F5" s="61">
        <f t="shared" si="0"/>
        <v>3315353.4246575334</v>
      </c>
      <c r="G5" s="61">
        <f t="shared" si="0"/>
        <v>3315353.4246575334</v>
      </c>
      <c r="H5" s="61">
        <f t="shared" si="0"/>
        <v>5683463.0136986291</v>
      </c>
    </row>
    <row r="6" spans="1:8" ht="48.5" thickBot="1">
      <c r="A6" s="53" t="s">
        <v>104</v>
      </c>
      <c r="B6" s="61">
        <f>[1]Repayment!H8</f>
        <v>532961.83035000006</v>
      </c>
      <c r="C6" s="61">
        <f>[1]Repayment!H13</f>
        <v>1355007.7544650896</v>
      </c>
      <c r="D6" s="61">
        <f>[1]Repayment!H18</f>
        <v>1355007.7544650896</v>
      </c>
      <c r="E6" s="61">
        <f>[1]Repayment!H23</f>
        <v>1355007.7544650896</v>
      </c>
      <c r="F6" s="61">
        <f>[1]Repayment!H28</f>
        <v>1355007.7544650896</v>
      </c>
      <c r="G6" s="61">
        <f>[1]Repayment!H33</f>
        <v>1355007.7544650899</v>
      </c>
      <c r="H6" s="61">
        <f>[1]Repayment!H38</f>
        <v>1355007.7544650896</v>
      </c>
    </row>
    <row r="7" spans="1:8" ht="24.5" thickBot="1">
      <c r="A7" s="4" t="s">
        <v>105</v>
      </c>
      <c r="B7" s="61">
        <f>B5-Chicks!B9</f>
        <v>1248792.9863013693</v>
      </c>
      <c r="C7" s="61">
        <f>C5-Chicks!C9</f>
        <v>975792.9863013695</v>
      </c>
      <c r="D7" s="61">
        <f>D5-Chicks!D9</f>
        <v>2096247.1232876712</v>
      </c>
      <c r="E7" s="61">
        <f>E5-Chicks!E9</f>
        <v>2261247.1232876712</v>
      </c>
      <c r="F7" s="61">
        <f>F5-Chicks!F9</f>
        <v>975792.9863013695</v>
      </c>
      <c r="G7" s="61">
        <f>G5-Chicks!G9</f>
        <v>975792.9863013695</v>
      </c>
      <c r="H7" s="61">
        <f>H5-Chicks!H9</f>
        <v>2843216.5479452047</v>
      </c>
    </row>
    <row r="8" spans="1:8" ht="44" customHeight="1" thickBot="1">
      <c r="A8" s="7" t="s">
        <v>106</v>
      </c>
      <c r="B8" s="62" t="s">
        <v>89</v>
      </c>
      <c r="C8" s="88">
        <f>C7/C6</f>
        <v>0.7201383040693955</v>
      </c>
      <c r="D8" s="88">
        <f t="shared" ref="D8:H8" si="1">D7/D6</f>
        <v>1.5470369939803019</v>
      </c>
      <c r="E8" s="88">
        <f t="shared" si="1"/>
        <v>1.6688075148177537</v>
      </c>
      <c r="F8" s="88">
        <f t="shared" si="1"/>
        <v>0.7201383040693955</v>
      </c>
      <c r="G8" s="88">
        <f t="shared" si="1"/>
        <v>0.72013830406939539</v>
      </c>
      <c r="H8" s="88">
        <f t="shared" si="1"/>
        <v>2.0983027872542386</v>
      </c>
    </row>
    <row r="9" spans="1:8" ht="24.5" thickBot="1">
      <c r="A9" s="4" t="s">
        <v>107</v>
      </c>
      <c r="B9" s="89">
        <f>(C8+D8+E8+F8+G8+H8)/6</f>
        <v>1.2457603680434135</v>
      </c>
      <c r="C9" s="63"/>
      <c r="D9" s="63"/>
      <c r="E9" s="63"/>
      <c r="F9" s="63"/>
      <c r="G9" s="63"/>
      <c r="H9" s="62"/>
    </row>
    <row r="10" spans="1:8" ht="24.5" thickBot="1">
      <c r="A10" s="4" t="s">
        <v>108</v>
      </c>
      <c r="B10" s="61">
        <f>B7-B6</f>
        <v>715831.1559513692</v>
      </c>
      <c r="C10" s="61">
        <f t="shared" ref="C10:H10" si="2">C7-C6</f>
        <v>-379214.76816372015</v>
      </c>
      <c r="D10" s="61">
        <f t="shared" si="2"/>
        <v>741239.3688225816</v>
      </c>
      <c r="E10" s="61">
        <f t="shared" si="2"/>
        <v>906239.3688225816</v>
      </c>
      <c r="F10" s="61">
        <f t="shared" si="2"/>
        <v>-379214.76816372015</v>
      </c>
      <c r="G10" s="61">
        <f t="shared" si="2"/>
        <v>-379214.76816372038</v>
      </c>
      <c r="H10" s="61">
        <f t="shared" si="2"/>
        <v>1488208.793480115</v>
      </c>
    </row>
    <row r="11" spans="1:8" ht="24.5" thickBot="1">
      <c r="A11" s="7" t="s">
        <v>109</v>
      </c>
      <c r="B11" s="64">
        <v>0.28999999999999998</v>
      </c>
      <c r="C11" s="63"/>
      <c r="D11" s="63"/>
      <c r="E11" s="63"/>
      <c r="F11" s="63"/>
      <c r="G11" s="63"/>
      <c r="H11" s="62"/>
    </row>
  </sheetData>
  <mergeCells count="8">
    <mergeCell ref="A1:H1"/>
    <mergeCell ref="B2:B3"/>
    <mergeCell ref="C2:C3"/>
    <mergeCell ref="D2:D3"/>
    <mergeCell ref="E2:E3"/>
    <mergeCell ref="F2:F3"/>
    <mergeCell ref="G2:G3"/>
    <mergeCell ref="H2:H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9" sqref="B9"/>
    </sheetView>
  </sheetViews>
  <sheetFormatPr defaultRowHeight="14.5"/>
  <cols>
    <col min="1" max="1" width="31.6328125" customWidth="1"/>
    <col min="2" max="2" width="19.08984375" customWidth="1"/>
    <col min="3" max="3" width="16.453125" customWidth="1"/>
    <col min="4" max="4" width="15" customWidth="1"/>
    <col min="5" max="5" width="16.7265625" customWidth="1"/>
    <col min="6" max="6" width="16.81640625" customWidth="1"/>
    <col min="7" max="7" width="18.08984375" customWidth="1"/>
    <col min="8" max="8" width="17.7265625" customWidth="1"/>
  </cols>
  <sheetData>
    <row r="1" spans="1:8" ht="24.5" thickBot="1">
      <c r="A1" s="112" t="s">
        <v>110</v>
      </c>
      <c r="B1" s="113"/>
      <c r="C1" s="113"/>
      <c r="D1" s="113"/>
      <c r="E1" s="113"/>
      <c r="F1" s="113"/>
      <c r="G1" s="113"/>
      <c r="H1" s="114"/>
    </row>
    <row r="2" spans="1:8" ht="24.5" thickBot="1">
      <c r="A2" s="11" t="s">
        <v>111</v>
      </c>
      <c r="B2" s="55">
        <v>4500000</v>
      </c>
      <c r="C2" s="62" t="s">
        <v>89</v>
      </c>
      <c r="D2" s="62" t="s">
        <v>89</v>
      </c>
      <c r="E2" s="62" t="s">
        <v>89</v>
      </c>
      <c r="F2" s="62" t="s">
        <v>89</v>
      </c>
      <c r="G2" s="62" t="s">
        <v>89</v>
      </c>
      <c r="H2" s="62" t="s">
        <v>89</v>
      </c>
    </row>
    <row r="3" spans="1:8" ht="24.5" thickBot="1">
      <c r="A3" s="11" t="s">
        <v>112</v>
      </c>
      <c r="B3" s="55">
        <v>950000</v>
      </c>
      <c r="C3" s="62" t="s">
        <v>89</v>
      </c>
      <c r="D3" s="62" t="s">
        <v>89</v>
      </c>
      <c r="E3" s="62" t="s">
        <v>89</v>
      </c>
      <c r="F3" s="62" t="s">
        <v>89</v>
      </c>
      <c r="G3" s="62" t="s">
        <v>89</v>
      </c>
      <c r="H3" s="62" t="s">
        <v>89</v>
      </c>
    </row>
    <row r="4" spans="1:8" ht="24.5" thickBot="1">
      <c r="A4" s="11" t="s">
        <v>113</v>
      </c>
      <c r="B4" s="67" t="s">
        <v>114</v>
      </c>
      <c r="C4" s="67" t="s">
        <v>115</v>
      </c>
      <c r="D4" s="67" t="s">
        <v>116</v>
      </c>
      <c r="E4" s="67" t="s">
        <v>117</v>
      </c>
      <c r="F4" s="67" t="s">
        <v>118</v>
      </c>
      <c r="G4" s="67" t="s">
        <v>119</v>
      </c>
      <c r="H4" s="67" t="s">
        <v>120</v>
      </c>
    </row>
    <row r="5" spans="1:8" ht="24.5" thickBot="1">
      <c r="A5" s="15" t="s">
        <v>121</v>
      </c>
      <c r="B5" s="60">
        <f>B2*10%</f>
        <v>450000</v>
      </c>
      <c r="C5" s="60">
        <f>B7*10%</f>
        <v>405000</v>
      </c>
      <c r="D5" s="60">
        <f>C7*10%</f>
        <v>364500</v>
      </c>
      <c r="E5" s="60">
        <f t="shared" ref="E5:H5" si="0">D7*10%</f>
        <v>328050</v>
      </c>
      <c r="F5" s="60">
        <f t="shared" si="0"/>
        <v>295245</v>
      </c>
      <c r="G5" s="60">
        <f t="shared" si="0"/>
        <v>265720.5</v>
      </c>
      <c r="H5" s="60">
        <f t="shared" si="0"/>
        <v>239148.5</v>
      </c>
    </row>
    <row r="6" spans="1:8" ht="48.5" thickBot="1">
      <c r="A6" s="49" t="s">
        <v>217</v>
      </c>
      <c r="B6" s="60">
        <v>142500</v>
      </c>
      <c r="C6" s="60">
        <f>B8*15%</f>
        <v>121125</v>
      </c>
      <c r="D6" s="60">
        <f t="shared" ref="D6:H6" si="1">C8*15%</f>
        <v>102956.25</v>
      </c>
      <c r="E6" s="60">
        <f t="shared" si="1"/>
        <v>87512.8125</v>
      </c>
      <c r="F6" s="60">
        <f t="shared" si="1"/>
        <v>74385.890625</v>
      </c>
      <c r="G6" s="60">
        <f t="shared" si="1"/>
        <v>63228.007031249996</v>
      </c>
      <c r="H6" s="60">
        <f t="shared" si="1"/>
        <v>53743.8059765625</v>
      </c>
    </row>
    <row r="7" spans="1:8" ht="24.5" thickBot="1">
      <c r="A7" s="11" t="s">
        <v>122</v>
      </c>
      <c r="B7" s="60">
        <f>B2-B5</f>
        <v>4050000</v>
      </c>
      <c r="C7" s="60">
        <f>B7-C5</f>
        <v>3645000</v>
      </c>
      <c r="D7" s="60">
        <v>3280500</v>
      </c>
      <c r="E7" s="60">
        <v>2952450</v>
      </c>
      <c r="F7" s="60">
        <v>2657205</v>
      </c>
      <c r="G7" s="60">
        <v>2391485</v>
      </c>
      <c r="H7" s="60">
        <v>2152336</v>
      </c>
    </row>
    <row r="8" spans="1:8" ht="24.5" thickBot="1">
      <c r="A8" s="11" t="s">
        <v>123</v>
      </c>
      <c r="B8" s="60">
        <f>B3-B6</f>
        <v>807500</v>
      </c>
      <c r="C8" s="60">
        <f>B8-C6</f>
        <v>686375</v>
      </c>
      <c r="D8" s="60">
        <f t="shared" ref="D8:H8" si="2">C8-D6</f>
        <v>583418.75</v>
      </c>
      <c r="E8" s="60">
        <f t="shared" si="2"/>
        <v>495905.9375</v>
      </c>
      <c r="F8" s="60">
        <f t="shared" si="2"/>
        <v>421520.046875</v>
      </c>
      <c r="G8" s="60">
        <f t="shared" si="2"/>
        <v>358292.03984375001</v>
      </c>
      <c r="H8" s="60">
        <f t="shared" si="2"/>
        <v>304548.23386718752</v>
      </c>
    </row>
    <row r="9" spans="1:8" ht="24.5" thickBot="1">
      <c r="A9" s="11" t="s">
        <v>124</v>
      </c>
      <c r="B9" s="60">
        <f>B5+B6</f>
        <v>592500</v>
      </c>
      <c r="C9" s="60">
        <f t="shared" ref="C9:H9" si="3">C5+C6</f>
        <v>526125</v>
      </c>
      <c r="D9" s="60">
        <f t="shared" si="3"/>
        <v>467456.25</v>
      </c>
      <c r="E9" s="60">
        <f t="shared" si="3"/>
        <v>415562.8125</v>
      </c>
      <c r="F9" s="60">
        <f t="shared" si="3"/>
        <v>369630.890625</v>
      </c>
      <c r="G9" s="60">
        <f t="shared" si="3"/>
        <v>328948.50703124999</v>
      </c>
      <c r="H9" s="60">
        <f t="shared" si="3"/>
        <v>292892.30597656249</v>
      </c>
    </row>
    <row r="10" spans="1:8" ht="24.5" thickBot="1">
      <c r="A10" s="11" t="s">
        <v>125</v>
      </c>
      <c r="B10" s="60">
        <f>B2+B3-B9</f>
        <v>4857500</v>
      </c>
      <c r="C10" s="60">
        <f t="shared" ref="C10:H10" si="4">B10-C9</f>
        <v>4331375</v>
      </c>
      <c r="D10" s="60">
        <f t="shared" si="4"/>
        <v>3863918.75</v>
      </c>
      <c r="E10" s="60">
        <f t="shared" si="4"/>
        <v>3448355.9375</v>
      </c>
      <c r="F10" s="60">
        <f t="shared" si="4"/>
        <v>3078725.046875</v>
      </c>
      <c r="G10" s="60">
        <f t="shared" si="4"/>
        <v>2749776.5398437502</v>
      </c>
      <c r="H10" s="60">
        <f t="shared" si="4"/>
        <v>2456884.2338671875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9" sqref="B9"/>
    </sheetView>
  </sheetViews>
  <sheetFormatPr defaultRowHeight="14.5"/>
  <cols>
    <col min="1" max="1" width="21.7265625" customWidth="1"/>
    <col min="2" max="2" width="15.08984375" customWidth="1"/>
    <col min="3" max="3" width="15.90625" customWidth="1"/>
    <col min="4" max="4" width="15.81640625" customWidth="1"/>
    <col min="5" max="6" width="14.453125" customWidth="1"/>
    <col min="7" max="7" width="14.26953125" customWidth="1"/>
    <col min="8" max="8" width="18.1796875" customWidth="1"/>
  </cols>
  <sheetData>
    <row r="1" spans="1:8" ht="53.5" customHeight="1" thickBot="1">
      <c r="A1" s="109" t="s">
        <v>139</v>
      </c>
      <c r="B1" s="110"/>
      <c r="C1" s="110"/>
      <c r="D1" s="110"/>
      <c r="E1" s="110"/>
      <c r="F1" s="110"/>
      <c r="G1" s="110"/>
      <c r="H1" s="111"/>
    </row>
    <row r="2" spans="1:8" ht="40" thickBot="1">
      <c r="A2" s="53" t="s">
        <v>140</v>
      </c>
      <c r="B2" s="62">
        <f>Income!B4</f>
        <v>100</v>
      </c>
      <c r="C2" s="62">
        <f>Income!C4</f>
        <v>100</v>
      </c>
      <c r="D2" s="62">
        <f>Income!D4</f>
        <v>100</v>
      </c>
      <c r="E2" s="62">
        <f>Income!E4</f>
        <v>100</v>
      </c>
      <c r="F2" s="62">
        <f>Income!F4</f>
        <v>100</v>
      </c>
      <c r="G2" s="62">
        <f>Income!G4</f>
        <v>100</v>
      </c>
      <c r="H2" s="62">
        <f>Income!H4</f>
        <v>100</v>
      </c>
    </row>
    <row r="3" spans="1:8" ht="48" customHeight="1" thickBot="1">
      <c r="A3" s="53" t="s">
        <v>141</v>
      </c>
      <c r="B3" s="61">
        <f>Income!B5</f>
        <v>3315353.4246575334</v>
      </c>
      <c r="C3" s="61">
        <f>Income!C5</f>
        <v>3315353.4246575334</v>
      </c>
      <c r="D3" s="61">
        <f>Income!D5</f>
        <v>4736219.1780821914</v>
      </c>
      <c r="E3" s="61">
        <f>Income!E5</f>
        <v>4736219.1780821914</v>
      </c>
      <c r="F3" s="61">
        <f>Income!F5</f>
        <v>3315353.4246575334</v>
      </c>
      <c r="G3" s="61">
        <f>Income!G5</f>
        <v>3315353.4246575334</v>
      </c>
      <c r="H3" s="61">
        <f>Income!H5</f>
        <v>5683463.0136986291</v>
      </c>
    </row>
    <row r="4" spans="1:8" ht="24.5" thickBot="1">
      <c r="A4" s="53" t="s">
        <v>142</v>
      </c>
      <c r="B4" s="92">
        <f>Income!B2</f>
        <v>33153.534246575335</v>
      </c>
      <c r="C4" s="92">
        <f>Income!C2</f>
        <v>33153.534246575335</v>
      </c>
      <c r="D4" s="92">
        <f>Income!D2</f>
        <v>47362.191780821915</v>
      </c>
      <c r="E4" s="92">
        <f>Income!E2</f>
        <v>47362.191780821915</v>
      </c>
      <c r="F4" s="92">
        <f>Income!F2</f>
        <v>33153.534246575335</v>
      </c>
      <c r="G4" s="92">
        <f>Income!G2</f>
        <v>33153.534246575335</v>
      </c>
      <c r="H4" s="92">
        <f>Income!H2</f>
        <v>56834.630136986292</v>
      </c>
    </row>
    <row r="5" spans="1:8" ht="24.5" thickBot="1">
      <c r="A5" s="49" t="s">
        <v>143</v>
      </c>
      <c r="B5" s="62">
        <v>26.53</v>
      </c>
      <c r="C5" s="62">
        <v>26.53</v>
      </c>
      <c r="D5" s="62">
        <v>26.31</v>
      </c>
      <c r="E5" s="62">
        <v>26.31</v>
      </c>
      <c r="F5" s="62">
        <v>26.53</v>
      </c>
      <c r="G5" s="62">
        <v>26.53</v>
      </c>
      <c r="H5" s="62">
        <v>26.22</v>
      </c>
    </row>
    <row r="6" spans="1:8" ht="24.5" thickBot="1">
      <c r="A6" s="54" t="s">
        <v>139</v>
      </c>
      <c r="B6" s="62">
        <v>30995</v>
      </c>
      <c r="C6" s="62">
        <v>48986</v>
      </c>
      <c r="D6" s="62">
        <v>47529</v>
      </c>
      <c r="E6" s="62">
        <v>46441</v>
      </c>
      <c r="F6" s="62">
        <v>45690</v>
      </c>
      <c r="G6" s="62">
        <v>44833</v>
      </c>
      <c r="H6" s="62">
        <v>43790</v>
      </c>
    </row>
    <row r="7" spans="1:8" ht="24.5" thickBot="1">
      <c r="A7" s="54" t="s">
        <v>144</v>
      </c>
      <c r="B7" s="62">
        <v>4060683</v>
      </c>
      <c r="C7" s="62">
        <v>4060683</v>
      </c>
      <c r="D7" s="62">
        <v>5827969.5</v>
      </c>
      <c r="E7" s="62">
        <v>5827970</v>
      </c>
      <c r="F7" s="62">
        <v>4060683</v>
      </c>
      <c r="G7" s="62">
        <v>4060682.5</v>
      </c>
      <c r="H7" s="62">
        <v>7006193</v>
      </c>
    </row>
    <row r="8" spans="1:8" ht="24.5" thickBot="1">
      <c r="A8" s="50" t="s">
        <v>145</v>
      </c>
      <c r="B8" s="62">
        <v>0.64154</v>
      </c>
      <c r="C8" s="62">
        <v>0.64154</v>
      </c>
      <c r="D8" s="62">
        <v>0.64452419999999999</v>
      </c>
      <c r="E8" s="62">
        <v>0.64452399999999999</v>
      </c>
      <c r="F8" s="62">
        <v>0.64154</v>
      </c>
      <c r="G8" s="62">
        <v>0.64153959999999999</v>
      </c>
      <c r="H8" s="62">
        <v>0.64568639999999999</v>
      </c>
    </row>
    <row r="9" spans="1:8" ht="24.5" thickBot="1">
      <c r="A9" s="54" t="s">
        <v>146</v>
      </c>
      <c r="B9" s="62">
        <v>2293642</v>
      </c>
      <c r="C9" s="62">
        <v>3624991</v>
      </c>
      <c r="D9" s="62">
        <v>3517178</v>
      </c>
      <c r="E9" s="62">
        <v>3436664</v>
      </c>
      <c r="F9" s="62">
        <v>3381055</v>
      </c>
      <c r="G9" s="62">
        <v>3317642</v>
      </c>
      <c r="H9" s="62">
        <v>3240493</v>
      </c>
    </row>
    <row r="10" spans="1:8" ht="40" thickBot="1">
      <c r="A10" s="4" t="s">
        <v>147</v>
      </c>
      <c r="B10" s="63" t="s">
        <v>148</v>
      </c>
      <c r="C10" s="63"/>
      <c r="D10" s="63"/>
      <c r="E10" s="63"/>
      <c r="F10" s="63"/>
      <c r="G10" s="63"/>
      <c r="H10" s="62"/>
    </row>
    <row r="11" spans="1:8" ht="24.5" thickBot="1">
      <c r="A11" s="11" t="s">
        <v>149</v>
      </c>
      <c r="B11" s="62">
        <v>36.24</v>
      </c>
      <c r="C11" s="62">
        <v>57.27</v>
      </c>
      <c r="D11" s="62">
        <v>38.9</v>
      </c>
      <c r="E11" s="62">
        <v>38.01</v>
      </c>
      <c r="F11" s="62">
        <v>53.42</v>
      </c>
      <c r="G11" s="62">
        <v>52.41</v>
      </c>
      <c r="H11" s="62">
        <v>29.86</v>
      </c>
    </row>
    <row r="12" spans="1:8" ht="24.5" thickBot="1">
      <c r="A12" s="15" t="s">
        <v>150</v>
      </c>
      <c r="B12" s="63">
        <v>43.73</v>
      </c>
      <c r="C12" s="63"/>
      <c r="D12" s="63"/>
      <c r="E12" s="63"/>
      <c r="F12" s="63"/>
      <c r="G12" s="63"/>
      <c r="H12" s="62"/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0" workbookViewId="0">
      <selection activeCell="K4" sqref="K4"/>
    </sheetView>
  </sheetViews>
  <sheetFormatPr defaultRowHeight="14.5"/>
  <cols>
    <col min="1" max="1" width="21.7265625" customWidth="1"/>
    <col min="2" max="2" width="12.26953125" customWidth="1"/>
    <col min="3" max="3" width="13.6328125" customWidth="1"/>
    <col min="4" max="4" width="12.81640625" customWidth="1"/>
    <col min="5" max="5" width="14.453125" customWidth="1"/>
    <col min="6" max="6" width="13.36328125" customWidth="1"/>
    <col min="7" max="7" width="14.1796875" customWidth="1"/>
    <col min="8" max="8" width="12.7265625" customWidth="1"/>
  </cols>
  <sheetData>
    <row r="1" spans="1:8" ht="24.5" thickBot="1">
      <c r="A1" s="66" t="s">
        <v>69</v>
      </c>
      <c r="B1" s="58" t="s">
        <v>219</v>
      </c>
      <c r="C1" s="58" t="s">
        <v>220</v>
      </c>
      <c r="D1" s="58" t="s">
        <v>221</v>
      </c>
      <c r="E1" s="58" t="s">
        <v>222</v>
      </c>
      <c r="F1" s="58" t="s">
        <v>223</v>
      </c>
      <c r="G1" s="58" t="s">
        <v>224</v>
      </c>
      <c r="H1" s="58" t="s">
        <v>225</v>
      </c>
    </row>
    <row r="2" spans="1:8" ht="24.5" thickBot="1">
      <c r="A2" s="54" t="s">
        <v>162</v>
      </c>
      <c r="B2" s="13">
        <v>6329590</v>
      </c>
      <c r="C2" s="13">
        <v>6329590</v>
      </c>
      <c r="D2" s="13">
        <v>9042282</v>
      </c>
      <c r="E2" s="13">
        <v>9042282</v>
      </c>
      <c r="F2" s="13">
        <v>6329590</v>
      </c>
      <c r="G2" s="13">
        <v>6329590</v>
      </c>
      <c r="H2" s="13">
        <v>10850768</v>
      </c>
    </row>
    <row r="3" spans="1:8" ht="24.5" thickBot="1">
      <c r="A3" s="54" t="s">
        <v>163</v>
      </c>
      <c r="B3" s="13">
        <v>592500</v>
      </c>
      <c r="C3" s="13">
        <v>526125</v>
      </c>
      <c r="D3" s="13">
        <v>467456.25</v>
      </c>
      <c r="E3" s="13">
        <v>415562.81</v>
      </c>
      <c r="F3" s="13">
        <v>369630.89</v>
      </c>
      <c r="G3" s="13">
        <v>328948.51</v>
      </c>
      <c r="H3" s="13">
        <v>292892.26</v>
      </c>
    </row>
    <row r="4" spans="1:8" ht="24.5" thickBot="1">
      <c r="A4" s="54" t="s">
        <v>164</v>
      </c>
      <c r="B4" s="13">
        <v>2322559.86</v>
      </c>
      <c r="C4" s="13">
        <v>2007934.86</v>
      </c>
      <c r="D4" s="13">
        <v>3595409.48</v>
      </c>
      <c r="E4" s="13">
        <v>3866802.91</v>
      </c>
      <c r="F4" s="13">
        <v>2154428.9700000002</v>
      </c>
      <c r="G4" s="13">
        <v>2175111.35</v>
      </c>
      <c r="H4" s="13">
        <v>4873376.22</v>
      </c>
    </row>
    <row r="5" spans="1:8" ht="24.5" thickBot="1">
      <c r="A5" s="54" t="s">
        <v>165</v>
      </c>
      <c r="B5" s="13">
        <v>532961.82999999996</v>
      </c>
      <c r="C5" s="13">
        <v>507464.71</v>
      </c>
      <c r="D5" s="13">
        <v>435606.21</v>
      </c>
      <c r="E5" s="13">
        <v>356674.1</v>
      </c>
      <c r="F5" s="13">
        <v>269972.03000000003</v>
      </c>
      <c r="G5" s="13">
        <v>174735.17</v>
      </c>
      <c r="H5" s="13">
        <v>70123.360000000001</v>
      </c>
    </row>
    <row r="6" spans="1:8" ht="48.5" thickBot="1">
      <c r="A6" s="49" t="s">
        <v>188</v>
      </c>
      <c r="B6" s="13">
        <v>1789598.03</v>
      </c>
      <c r="C6" s="13">
        <v>1500470.15</v>
      </c>
      <c r="D6" s="13">
        <v>3159803.26</v>
      </c>
      <c r="E6" s="13">
        <v>3510128.82</v>
      </c>
      <c r="F6" s="13">
        <v>1884456.93</v>
      </c>
      <c r="G6" s="13">
        <v>2000376.18</v>
      </c>
      <c r="H6" s="13">
        <v>4803252.8600000003</v>
      </c>
    </row>
    <row r="7" spans="1:8" ht="24.5" thickBot="1">
      <c r="A7" s="54" t="s">
        <v>166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8" ht="48.5" thickBot="1">
      <c r="A8" s="49" t="s">
        <v>167</v>
      </c>
      <c r="B8" s="13">
        <v>1789598.03</v>
      </c>
      <c r="C8" s="13">
        <v>1500470.15</v>
      </c>
      <c r="D8" s="13">
        <v>3159803.26</v>
      </c>
      <c r="E8" s="13">
        <v>3510128.82</v>
      </c>
      <c r="F8" s="13">
        <v>1884456.93</v>
      </c>
      <c r="G8" s="13">
        <v>2000376.18</v>
      </c>
      <c r="H8" s="13">
        <v>4803252.8600000003</v>
      </c>
    </row>
    <row r="9" spans="1:8" ht="24.5" thickBot="1">
      <c r="A9" s="50" t="s">
        <v>168</v>
      </c>
      <c r="B9" s="13">
        <v>2382098.0299999998</v>
      </c>
      <c r="C9" s="13">
        <v>2026595.15</v>
      </c>
      <c r="D9" s="13">
        <v>3627259.51</v>
      </c>
      <c r="E9" s="13">
        <v>3925691.63</v>
      </c>
      <c r="F9" s="13">
        <v>2254087.8199999998</v>
      </c>
      <c r="G9" s="13">
        <v>2329324.69</v>
      </c>
      <c r="H9" s="13">
        <v>5096145.1100000003</v>
      </c>
    </row>
    <row r="10" spans="1:8" ht="40" thickBot="1">
      <c r="A10" s="53" t="s">
        <v>169</v>
      </c>
      <c r="B10" s="13">
        <v>1402531.13</v>
      </c>
      <c r="C10" s="13">
        <v>1402531.13</v>
      </c>
      <c r="D10" s="13">
        <v>1402531.13</v>
      </c>
      <c r="E10" s="13">
        <v>1402531.13</v>
      </c>
      <c r="F10" s="13">
        <v>1402531.13</v>
      </c>
      <c r="G10" s="13">
        <v>1402531.13</v>
      </c>
      <c r="H10" s="13">
        <v>1402531.13</v>
      </c>
    </row>
    <row r="11" spans="1:8" ht="40" thickBot="1">
      <c r="A11" s="53" t="s">
        <v>170</v>
      </c>
      <c r="B11" s="13">
        <v>7172780.1900000004</v>
      </c>
      <c r="C11" s="13">
        <v>4880139.2699999996</v>
      </c>
      <c r="D11" s="13">
        <v>4078295.53</v>
      </c>
      <c r="E11" s="13">
        <v>4047449.05</v>
      </c>
      <c r="F11" s="13">
        <v>4047440.68</v>
      </c>
      <c r="G11" s="13">
        <v>4047431.49</v>
      </c>
      <c r="H11" s="13">
        <v>4047429.87</v>
      </c>
    </row>
    <row r="12" spans="1:8" ht="40" thickBot="1">
      <c r="A12" s="53" t="s">
        <v>171</v>
      </c>
      <c r="B12" s="13">
        <v>1629473.5</v>
      </c>
      <c r="C12" s="13">
        <v>4692599.3099999996</v>
      </c>
      <c r="D12" s="13">
        <v>7852402.5800000001</v>
      </c>
      <c r="E12" s="13">
        <v>11362531.390000001</v>
      </c>
      <c r="F12" s="13">
        <v>13246988.33</v>
      </c>
      <c r="G12" s="13">
        <v>15247364.51</v>
      </c>
      <c r="H12" s="13">
        <v>20050617.359999999</v>
      </c>
    </row>
    <row r="13" spans="1:8" ht="24.5" thickBot="1">
      <c r="A13" s="54" t="s">
        <v>172</v>
      </c>
      <c r="B13" s="13">
        <v>8802253.6899999995</v>
      </c>
      <c r="C13" s="13">
        <v>9572738.5899999999</v>
      </c>
      <c r="D13" s="13">
        <v>11930698.1</v>
      </c>
      <c r="E13" s="13">
        <v>15409980.439999999</v>
      </c>
      <c r="F13" s="13">
        <v>17294429.010000002</v>
      </c>
      <c r="G13" s="13">
        <v>19294795.989999998</v>
      </c>
      <c r="H13" s="13">
        <v>24098047.23</v>
      </c>
    </row>
    <row r="14" spans="1:8" ht="40" thickBot="1">
      <c r="A14" s="53" t="s">
        <v>173</v>
      </c>
      <c r="B14" s="13">
        <v>0.27</v>
      </c>
      <c r="C14" s="13">
        <v>0.21</v>
      </c>
      <c r="D14" s="13">
        <v>0.3</v>
      </c>
      <c r="E14" s="13">
        <v>0.25</v>
      </c>
      <c r="F14" s="13">
        <v>0.13</v>
      </c>
      <c r="G14" s="13">
        <v>0.12</v>
      </c>
      <c r="H14" s="13">
        <v>0.21</v>
      </c>
    </row>
    <row r="15" spans="1:8" ht="24.5" thickBot="1">
      <c r="A15" s="53" t="s">
        <v>174</v>
      </c>
      <c r="B15" s="13">
        <v>4.4000000000000004</v>
      </c>
      <c r="C15" s="13">
        <v>1.04</v>
      </c>
      <c r="D15" s="13">
        <v>0.52</v>
      </c>
      <c r="E15" s="13">
        <v>0.36</v>
      </c>
      <c r="F15" s="13">
        <v>0.31</v>
      </c>
      <c r="G15" s="13">
        <v>0.27</v>
      </c>
      <c r="H15" s="13">
        <v>0.2</v>
      </c>
    </row>
    <row r="16" spans="1:8" ht="24.5" thickBot="1">
      <c r="A16" s="54" t="s">
        <v>175</v>
      </c>
      <c r="B16" s="13">
        <v>2382098.0299999998</v>
      </c>
      <c r="C16" s="13">
        <v>2026595.15</v>
      </c>
      <c r="D16" s="13">
        <v>3627259.51</v>
      </c>
      <c r="E16" s="13">
        <v>3925691.63</v>
      </c>
      <c r="F16" s="13">
        <v>2254087.8199999998</v>
      </c>
      <c r="G16" s="13">
        <v>2329324.69</v>
      </c>
      <c r="H16" s="13">
        <v>5096145.1100000003</v>
      </c>
    </row>
    <row r="17" spans="1:8" ht="24.5" thickBot="1">
      <c r="A17" s="54" t="s">
        <v>176</v>
      </c>
      <c r="B17" s="13">
        <v>0</v>
      </c>
      <c r="C17" s="13">
        <v>5.29</v>
      </c>
      <c r="D17" s="13">
        <v>6.92</v>
      </c>
      <c r="E17" s="13">
        <v>7.61</v>
      </c>
      <c r="F17" s="13">
        <v>8.3699999999999992</v>
      </c>
      <c r="G17" s="13">
        <v>9.1999999999999993</v>
      </c>
      <c r="H17" s="13">
        <v>1.62</v>
      </c>
    </row>
    <row r="18" spans="1:8" ht="24.5" thickBot="1">
      <c r="A18" s="54" t="s">
        <v>177</v>
      </c>
      <c r="B18" s="13">
        <v>2382098.0299999998</v>
      </c>
      <c r="C18" s="13">
        <v>2026589.86</v>
      </c>
      <c r="D18" s="13">
        <v>3627252.59</v>
      </c>
      <c r="E18" s="13">
        <v>3925684.02</v>
      </c>
      <c r="F18" s="13">
        <v>2254079.46</v>
      </c>
      <c r="G18" s="13">
        <v>2329315.4900000002</v>
      </c>
      <c r="H18" s="13">
        <v>5096143.49</v>
      </c>
    </row>
    <row r="19" spans="1:8" ht="24.5" thickBot="1">
      <c r="A19" s="54" t="s">
        <v>178</v>
      </c>
      <c r="B19" s="13" t="s">
        <v>155</v>
      </c>
      <c r="C19" s="13" t="s">
        <v>156</v>
      </c>
      <c r="D19" s="13" t="s">
        <v>157</v>
      </c>
      <c r="E19" s="13" t="s">
        <v>158</v>
      </c>
      <c r="F19" s="13" t="s">
        <v>159</v>
      </c>
      <c r="G19" s="13" t="s">
        <v>160</v>
      </c>
      <c r="H19" s="13" t="s">
        <v>161</v>
      </c>
    </row>
    <row r="20" spans="1:8" ht="24.5" thickBot="1">
      <c r="A20" s="54" t="s">
        <v>179</v>
      </c>
      <c r="B20" s="14">
        <v>1402531</v>
      </c>
      <c r="C20" s="14">
        <v>1402531</v>
      </c>
      <c r="D20" s="14">
        <v>1402531</v>
      </c>
      <c r="E20" s="14">
        <v>1402531</v>
      </c>
      <c r="F20" s="14">
        <v>1402531</v>
      </c>
      <c r="G20" s="14">
        <v>1402531</v>
      </c>
      <c r="H20" s="14">
        <v>1402531</v>
      </c>
    </row>
    <row r="21" spans="1:8" ht="31.5" thickBot="1">
      <c r="A21" s="53" t="s">
        <v>180</v>
      </c>
      <c r="B21" s="14">
        <v>1789598</v>
      </c>
      <c r="C21" s="14">
        <v>3290068</v>
      </c>
      <c r="D21" s="14">
        <v>6449871</v>
      </c>
      <c r="E21" s="14">
        <v>9960000</v>
      </c>
      <c r="F21" s="14">
        <v>11844457</v>
      </c>
      <c r="G21" s="14">
        <v>13844833</v>
      </c>
      <c r="H21" s="14">
        <v>18648086</v>
      </c>
    </row>
    <row r="22" spans="1:8" ht="24.5" thickBot="1">
      <c r="A22" s="54" t="s">
        <v>181</v>
      </c>
      <c r="B22" s="14">
        <v>5610125</v>
      </c>
      <c r="C22" s="14">
        <v>4880139</v>
      </c>
      <c r="D22" s="14">
        <v>4078296</v>
      </c>
      <c r="E22" s="14">
        <v>3197520</v>
      </c>
      <c r="F22" s="14">
        <v>2230042</v>
      </c>
      <c r="G22" s="14">
        <v>1167327</v>
      </c>
      <c r="H22" s="13">
        <v>0</v>
      </c>
    </row>
    <row r="23" spans="1:8" ht="24.5" thickBot="1">
      <c r="A23" s="54" t="s">
        <v>182</v>
      </c>
      <c r="B23" s="13"/>
      <c r="C23" s="13"/>
      <c r="D23" s="13"/>
      <c r="E23" s="14">
        <v>849929</v>
      </c>
      <c r="F23" s="14">
        <v>1817399</v>
      </c>
      <c r="G23" s="14">
        <v>2880105</v>
      </c>
      <c r="H23" s="14">
        <v>4047430</v>
      </c>
    </row>
    <row r="24" spans="1:8" ht="24.5" thickBot="1">
      <c r="A24" s="54" t="s">
        <v>183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1:8" ht="24.5" thickBot="1">
      <c r="A25" s="54" t="s">
        <v>154</v>
      </c>
      <c r="B25" s="14">
        <v>8802254</v>
      </c>
      <c r="C25" s="14">
        <v>9572739</v>
      </c>
      <c r="D25" s="14">
        <v>11930698</v>
      </c>
      <c r="E25" s="14">
        <v>15409980</v>
      </c>
      <c r="F25" s="14">
        <v>17294429</v>
      </c>
      <c r="G25" s="14">
        <v>19294796</v>
      </c>
      <c r="H25" s="14">
        <v>24098047</v>
      </c>
    </row>
    <row r="26" spans="1:8" ht="24.5" thickBot="1">
      <c r="A26" s="54" t="s">
        <v>184</v>
      </c>
      <c r="B26" s="13" t="s">
        <v>155</v>
      </c>
      <c r="C26" s="13" t="s">
        <v>156</v>
      </c>
      <c r="D26" s="13" t="s">
        <v>157</v>
      </c>
      <c r="E26" s="13" t="s">
        <v>158</v>
      </c>
      <c r="F26" s="13" t="s">
        <v>159</v>
      </c>
      <c r="G26" s="13" t="s">
        <v>160</v>
      </c>
      <c r="H26" s="13" t="s">
        <v>161</v>
      </c>
    </row>
    <row r="27" spans="1:8" ht="24.5" thickBot="1">
      <c r="A27" s="54" t="s">
        <v>185</v>
      </c>
      <c r="B27" s="14">
        <v>4857500</v>
      </c>
      <c r="C27" s="14">
        <v>4331375</v>
      </c>
      <c r="D27" s="14">
        <v>3863919</v>
      </c>
      <c r="E27" s="14">
        <v>3448356</v>
      </c>
      <c r="F27" s="14">
        <v>3078725</v>
      </c>
      <c r="G27" s="14">
        <v>2749777</v>
      </c>
      <c r="H27" s="14">
        <v>2456884</v>
      </c>
    </row>
    <row r="28" spans="1:8" ht="24.5" thickBot="1">
      <c r="A28" s="54" t="s">
        <v>186</v>
      </c>
      <c r="B28" s="14">
        <v>1562656</v>
      </c>
      <c r="C28" s="14">
        <v>832676</v>
      </c>
      <c r="D28" s="14">
        <v>30839</v>
      </c>
      <c r="E28" s="13"/>
      <c r="F28" s="13"/>
      <c r="G28" s="13"/>
      <c r="H28" s="13"/>
    </row>
    <row r="29" spans="1:8" ht="24.5" thickBot="1">
      <c r="A29" s="54" t="s">
        <v>177</v>
      </c>
      <c r="B29" s="14">
        <v>2382098</v>
      </c>
      <c r="C29" s="14">
        <v>4408688</v>
      </c>
      <c r="D29" s="14">
        <v>8035940</v>
      </c>
      <c r="E29" s="14">
        <v>11961625</v>
      </c>
      <c r="F29" s="14">
        <v>14215704</v>
      </c>
      <c r="G29" s="14">
        <v>16545019</v>
      </c>
      <c r="H29" s="14">
        <v>21641163</v>
      </c>
    </row>
    <row r="30" spans="1:8" ht="24.5" thickBot="1">
      <c r="A30" s="54" t="s">
        <v>187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ht="24.5" thickBot="1">
      <c r="A31" s="54" t="s">
        <v>154</v>
      </c>
      <c r="B31" s="14">
        <v>8802254</v>
      </c>
      <c r="C31" s="14">
        <v>9572739</v>
      </c>
      <c r="D31" s="14">
        <v>11930698</v>
      </c>
      <c r="E31" s="14">
        <v>15409980</v>
      </c>
      <c r="F31" s="14">
        <v>17294429</v>
      </c>
      <c r="G31" s="14">
        <v>19294796</v>
      </c>
      <c r="H31" s="14">
        <v>24098047</v>
      </c>
    </row>
  </sheetData>
  <phoneticPr fontId="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2" workbookViewId="0">
      <selection activeCell="E29" sqref="E29"/>
    </sheetView>
  </sheetViews>
  <sheetFormatPr defaultRowHeight="14.5"/>
  <cols>
    <col min="1" max="1" width="36.54296875" customWidth="1"/>
    <col min="2" max="2" width="27.08984375" customWidth="1"/>
    <col min="3" max="3" width="30.90625" customWidth="1"/>
    <col min="4" max="4" width="31.54296875" customWidth="1"/>
    <col min="5" max="5" width="24.08984375" customWidth="1"/>
  </cols>
  <sheetData>
    <row r="1" spans="1:5" ht="24.5" thickBot="1">
      <c r="A1" s="1" t="s">
        <v>0</v>
      </c>
      <c r="B1" s="2" t="s">
        <v>1</v>
      </c>
      <c r="C1" s="3" t="s">
        <v>4</v>
      </c>
      <c r="D1" s="3" t="s">
        <v>2</v>
      </c>
      <c r="E1" s="2" t="s">
        <v>3</v>
      </c>
    </row>
    <row r="2" spans="1:5" ht="24.5" thickBot="1">
      <c r="A2" s="9" t="s">
        <v>5</v>
      </c>
      <c r="B2" s="10"/>
      <c r="C2" s="10"/>
      <c r="D2" s="10"/>
      <c r="E2" s="10"/>
    </row>
    <row r="3" spans="1:5" ht="24.5" thickBot="1">
      <c r="A3" s="11" t="s">
        <v>6</v>
      </c>
      <c r="B3" s="12"/>
      <c r="C3" s="13"/>
      <c r="D3" s="13"/>
      <c r="E3" s="14">
        <v>200000</v>
      </c>
    </row>
    <row r="4" spans="1:5" ht="26" customHeight="1" thickBot="1">
      <c r="A4" s="7" t="s">
        <v>7</v>
      </c>
      <c r="B4" s="13" t="s">
        <v>8</v>
      </c>
      <c r="C4" s="13">
        <v>3000</v>
      </c>
      <c r="D4" s="13">
        <v>300</v>
      </c>
      <c r="E4" s="14">
        <f>C4*D4</f>
        <v>900000</v>
      </c>
    </row>
    <row r="5" spans="1:5" ht="24.5" customHeight="1" thickBot="1">
      <c r="A5" s="11" t="s">
        <v>9</v>
      </c>
      <c r="B5" s="13"/>
      <c r="C5" s="13"/>
      <c r="D5" s="13"/>
      <c r="E5" s="14">
        <v>250000</v>
      </c>
    </row>
    <row r="6" spans="1:5" ht="24.5" thickBot="1">
      <c r="A6" s="11" t="s">
        <v>10</v>
      </c>
      <c r="B6" s="13"/>
      <c r="C6" s="13"/>
      <c r="D6" s="13"/>
      <c r="E6" s="14">
        <v>200000</v>
      </c>
    </row>
    <row r="7" spans="1:5" ht="24.5" thickBot="1">
      <c r="A7" s="11" t="s">
        <v>11</v>
      </c>
      <c r="B7" s="12" t="s">
        <v>12</v>
      </c>
      <c r="C7" s="13">
        <v>2</v>
      </c>
      <c r="D7" s="13">
        <v>1500</v>
      </c>
      <c r="E7" s="14">
        <f>C7*D7</f>
        <v>3000</v>
      </c>
    </row>
    <row r="8" spans="1:5" ht="24.5" thickBot="1">
      <c r="A8" s="11" t="s">
        <v>13</v>
      </c>
      <c r="B8" s="12" t="s">
        <v>12</v>
      </c>
      <c r="C8" s="13">
        <v>18</v>
      </c>
      <c r="D8" s="73">
        <v>175</v>
      </c>
      <c r="E8" s="14">
        <f t="shared" ref="E8:E12" si="0">C8*D8</f>
        <v>3150</v>
      </c>
    </row>
    <row r="9" spans="1:5" ht="24.5" thickBot="1">
      <c r="A9" s="11" t="s">
        <v>14</v>
      </c>
      <c r="B9" s="12" t="s">
        <v>12</v>
      </c>
      <c r="C9" s="73">
        <v>20</v>
      </c>
      <c r="D9" s="13">
        <v>150</v>
      </c>
      <c r="E9" s="14">
        <f t="shared" si="0"/>
        <v>3000</v>
      </c>
    </row>
    <row r="10" spans="1:5" ht="24.5" thickBot="1">
      <c r="A10" s="11" t="s">
        <v>15</v>
      </c>
      <c r="B10" s="12" t="s">
        <v>12</v>
      </c>
      <c r="C10" s="13">
        <v>18</v>
      </c>
      <c r="D10" s="13">
        <v>350</v>
      </c>
      <c r="E10" s="14">
        <f t="shared" si="0"/>
        <v>6300</v>
      </c>
    </row>
    <row r="11" spans="1:5" ht="24.5" thickBot="1">
      <c r="A11" s="11" t="s">
        <v>16</v>
      </c>
      <c r="B11" s="12" t="s">
        <v>12</v>
      </c>
      <c r="C11" s="73">
        <v>20</v>
      </c>
      <c r="D11" s="13">
        <v>350</v>
      </c>
      <c r="E11" s="14">
        <f t="shared" si="0"/>
        <v>7000</v>
      </c>
    </row>
    <row r="12" spans="1:5" ht="40" thickBot="1">
      <c r="A12" s="72" t="s">
        <v>189</v>
      </c>
      <c r="B12" s="12" t="s">
        <v>12</v>
      </c>
      <c r="C12" s="14">
        <f>TechnoEconomics!C3+TechnoEconomics!C4</f>
        <v>1100</v>
      </c>
      <c r="D12" s="73">
        <v>150</v>
      </c>
      <c r="E12" s="14">
        <f t="shared" si="0"/>
        <v>165000</v>
      </c>
    </row>
    <row r="13" spans="1:5" ht="24.5" thickBot="1">
      <c r="A13" s="16" t="s">
        <v>17</v>
      </c>
      <c r="B13" s="17"/>
      <c r="C13" s="17"/>
      <c r="D13" s="17"/>
      <c r="E13" s="18">
        <f>SUM(E3:E12)</f>
        <v>1737450</v>
      </c>
    </row>
    <row r="14" spans="1:5" ht="15" thickBot="1"/>
    <row r="15" spans="1:5" ht="23" thickBot="1">
      <c r="A15" s="19" t="s">
        <v>18</v>
      </c>
      <c r="B15" s="20"/>
      <c r="C15" s="20"/>
      <c r="D15" s="20"/>
      <c r="E15" s="20"/>
    </row>
    <row r="16" spans="1:5" ht="23" thickBot="1">
      <c r="A16" s="21" t="s">
        <v>19</v>
      </c>
      <c r="B16" s="22" t="s">
        <v>8</v>
      </c>
      <c r="C16" s="74">
        <v>3000</v>
      </c>
      <c r="D16" s="74">
        <v>800</v>
      </c>
      <c r="E16" s="75">
        <f>C16*D16</f>
        <v>2400000</v>
      </c>
    </row>
    <row r="17" spans="1:5" ht="23" thickBot="1">
      <c r="A17" s="23" t="s">
        <v>20</v>
      </c>
      <c r="B17" s="24" t="s">
        <v>12</v>
      </c>
      <c r="C17" s="22">
        <v>1</v>
      </c>
      <c r="D17" s="22">
        <v>400000</v>
      </c>
      <c r="E17" s="75">
        <f t="shared" ref="E17:E19" si="1">C17*D17</f>
        <v>400000</v>
      </c>
    </row>
    <row r="18" spans="1:5" ht="23" thickBot="1">
      <c r="A18" s="23" t="s">
        <v>21</v>
      </c>
      <c r="B18" s="24" t="s">
        <v>12</v>
      </c>
      <c r="C18" s="22">
        <v>1</v>
      </c>
      <c r="D18" s="22">
        <v>200000</v>
      </c>
      <c r="E18" s="75">
        <f t="shared" si="1"/>
        <v>200000</v>
      </c>
    </row>
    <row r="19" spans="1:5" ht="23" thickBot="1">
      <c r="A19" s="21" t="s">
        <v>22</v>
      </c>
      <c r="B19" s="24" t="s">
        <v>12</v>
      </c>
      <c r="C19" s="22">
        <v>1</v>
      </c>
      <c r="D19" s="22">
        <v>350000</v>
      </c>
      <c r="E19" s="75">
        <f t="shared" si="1"/>
        <v>350000</v>
      </c>
    </row>
    <row r="20" spans="1:5" ht="23" thickBot="1">
      <c r="A20" s="25" t="s">
        <v>23</v>
      </c>
      <c r="B20" s="26"/>
      <c r="C20" s="26"/>
      <c r="D20" s="26"/>
      <c r="E20" s="27">
        <f>SUM(E16,E17:E19)</f>
        <v>3350000</v>
      </c>
    </row>
    <row r="21" spans="1:5" ht="15" thickBot="1"/>
    <row r="22" spans="1:5" ht="23" thickBot="1">
      <c r="A22" s="30" t="s">
        <v>24</v>
      </c>
      <c r="B22" s="31" t="s">
        <v>25</v>
      </c>
      <c r="C22" s="31" t="s">
        <v>25</v>
      </c>
      <c r="D22" s="31" t="s">
        <v>25</v>
      </c>
      <c r="E22" s="31" t="s">
        <v>25</v>
      </c>
    </row>
    <row r="23" spans="1:5" ht="23" thickBot="1">
      <c r="A23" s="21" t="s">
        <v>26</v>
      </c>
      <c r="B23" s="32" t="s">
        <v>27</v>
      </c>
      <c r="C23" s="32">
        <v>4000</v>
      </c>
      <c r="D23" s="32">
        <v>300</v>
      </c>
      <c r="E23" s="33">
        <f>C23*D23</f>
        <v>1200000</v>
      </c>
    </row>
    <row r="24" spans="1:5" ht="23" thickBot="1">
      <c r="A24" s="21" t="s">
        <v>28</v>
      </c>
      <c r="B24" s="34" t="s">
        <v>29</v>
      </c>
      <c r="C24" s="32">
        <v>8</v>
      </c>
      <c r="D24" s="32">
        <v>1500</v>
      </c>
      <c r="E24" s="33">
        <v>12000</v>
      </c>
    </row>
    <row r="25" spans="1:5" ht="23" thickBot="1">
      <c r="A25" s="21" t="s">
        <v>30</v>
      </c>
      <c r="B25" s="34" t="s">
        <v>29</v>
      </c>
      <c r="C25" s="32">
        <v>160</v>
      </c>
      <c r="D25" s="32">
        <v>175</v>
      </c>
      <c r="E25" s="33">
        <v>28000</v>
      </c>
    </row>
    <row r="26" spans="1:5" ht="23" thickBot="1">
      <c r="A26" s="21" t="s">
        <v>14</v>
      </c>
      <c r="B26" s="34" t="s">
        <v>29</v>
      </c>
      <c r="C26" s="32">
        <v>180</v>
      </c>
      <c r="D26" s="32">
        <v>150</v>
      </c>
      <c r="E26" s="33">
        <v>27000</v>
      </c>
    </row>
    <row r="27" spans="1:5" ht="23" thickBot="1">
      <c r="A27" s="21" t="s">
        <v>31</v>
      </c>
      <c r="B27" s="34" t="s">
        <v>29</v>
      </c>
      <c r="C27" s="32">
        <v>40</v>
      </c>
      <c r="D27" s="32">
        <v>900</v>
      </c>
      <c r="E27" s="33">
        <v>36000</v>
      </c>
    </row>
    <row r="28" spans="1:5" ht="26.5" customHeight="1" thickBot="1">
      <c r="A28" s="99" t="s">
        <v>32</v>
      </c>
      <c r="B28" s="100"/>
      <c r="C28" s="35" t="s">
        <v>25</v>
      </c>
      <c r="D28" s="35" t="s">
        <v>25</v>
      </c>
      <c r="E28" s="36">
        <v>1303000</v>
      </c>
    </row>
    <row r="29" spans="1:5" ht="23" thickBot="1">
      <c r="A29" s="37" t="s">
        <v>33</v>
      </c>
      <c r="B29" s="35" t="s">
        <v>25</v>
      </c>
      <c r="C29" s="35" t="s">
        <v>25</v>
      </c>
      <c r="D29" s="35" t="s">
        <v>25</v>
      </c>
      <c r="E29" s="36">
        <f>SUM(E13,E20,E28)</f>
        <v>6390450</v>
      </c>
    </row>
  </sheetData>
  <mergeCells count="1"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5" sqref="D5"/>
    </sheetView>
  </sheetViews>
  <sheetFormatPr defaultRowHeight="14.5"/>
  <cols>
    <col min="1" max="1" width="30.81640625" customWidth="1"/>
    <col min="2" max="2" width="15.36328125" customWidth="1"/>
    <col min="5" max="5" width="17.453125" customWidth="1"/>
  </cols>
  <sheetData>
    <row r="1" spans="1:5" ht="28" customHeight="1" thickBot="1">
      <c r="A1" s="101" t="s">
        <v>191</v>
      </c>
      <c r="B1" s="102"/>
      <c r="C1" s="102"/>
      <c r="D1" s="102"/>
      <c r="E1" s="103"/>
    </row>
    <row r="2" spans="1:5" ht="23" thickBot="1">
      <c r="A2" s="21" t="s">
        <v>34</v>
      </c>
      <c r="B2" s="32" t="s">
        <v>25</v>
      </c>
      <c r="C2" s="32" t="s">
        <v>25</v>
      </c>
      <c r="D2" s="32" t="s">
        <v>25</v>
      </c>
      <c r="E2" s="33">
        <f>(((TechnoEconomics!C24*TechnoEconomics!B24))*((TechnoEconomics!C3+TechnoEconomics!C4)))</f>
        <v>825000</v>
      </c>
    </row>
    <row r="3" spans="1:5" ht="23" thickBot="1">
      <c r="A3" s="21" t="s">
        <v>35</v>
      </c>
      <c r="B3" s="34" t="s">
        <v>29</v>
      </c>
      <c r="C3" s="32">
        <v>1</v>
      </c>
      <c r="D3" s="32">
        <v>12000</v>
      </c>
      <c r="E3" s="33">
        <f>C3*D3*8</f>
        <v>96000</v>
      </c>
    </row>
    <row r="4" spans="1:5" ht="23" thickBot="1">
      <c r="A4" s="21" t="s">
        <v>36</v>
      </c>
      <c r="B4" s="34" t="s">
        <v>29</v>
      </c>
      <c r="C4" s="32">
        <v>1</v>
      </c>
      <c r="D4" s="32">
        <v>12000</v>
      </c>
      <c r="E4" s="33">
        <f>C4*D4*8</f>
        <v>96000</v>
      </c>
    </row>
    <row r="5" spans="1:5" ht="23" thickBot="1">
      <c r="A5" s="21" t="s">
        <v>37</v>
      </c>
      <c r="B5" s="32" t="s">
        <v>25</v>
      </c>
      <c r="C5" s="32" t="s">
        <v>25</v>
      </c>
      <c r="D5" s="32" t="s">
        <v>25</v>
      </c>
      <c r="E5" s="33">
        <v>50000</v>
      </c>
    </row>
    <row r="6" spans="1:5" ht="27" customHeight="1" thickBot="1">
      <c r="A6" s="39" t="s">
        <v>38</v>
      </c>
      <c r="B6" s="40"/>
      <c r="C6" s="28" t="s">
        <v>25</v>
      </c>
      <c r="D6" s="28" t="s">
        <v>25</v>
      </c>
      <c r="E6" s="29">
        <f>E2+E3+E4+E5</f>
        <v>1067000</v>
      </c>
    </row>
    <row r="7" spans="1:5" ht="23" thickBot="1">
      <c r="A7" s="37" t="s">
        <v>190</v>
      </c>
      <c r="B7" s="35" t="s">
        <v>25</v>
      </c>
      <c r="C7" s="35" t="s">
        <v>25</v>
      </c>
      <c r="D7" s="35" t="s">
        <v>25</v>
      </c>
      <c r="E7" s="36">
        <f>E6+ParentUnit!E29</f>
        <v>7457450</v>
      </c>
    </row>
    <row r="8" spans="1:5" ht="23" thickBot="1">
      <c r="A8" s="37" t="s">
        <v>39</v>
      </c>
      <c r="B8" s="38" t="s">
        <v>40</v>
      </c>
      <c r="C8" s="38">
        <v>10</v>
      </c>
      <c r="D8" s="35" t="s">
        <v>25</v>
      </c>
      <c r="E8" s="36">
        <f>E7*C8%</f>
        <v>745745</v>
      </c>
    </row>
    <row r="9" spans="1:5" ht="23" thickBot="1">
      <c r="A9" s="37" t="s">
        <v>41</v>
      </c>
      <c r="B9" s="38" t="s">
        <v>40</v>
      </c>
      <c r="C9" s="38">
        <v>40</v>
      </c>
      <c r="D9" s="35" t="s">
        <v>25</v>
      </c>
      <c r="E9" s="36">
        <f>E7*C9%</f>
        <v>2982980</v>
      </c>
    </row>
    <row r="10" spans="1:5" ht="23" thickBot="1">
      <c r="A10" s="37" t="s">
        <v>192</v>
      </c>
      <c r="B10" s="38" t="s">
        <v>40</v>
      </c>
      <c r="C10" s="38">
        <v>50</v>
      </c>
      <c r="D10" s="35" t="s">
        <v>25</v>
      </c>
      <c r="E10" s="36">
        <f>E7*C10%</f>
        <v>3728725</v>
      </c>
    </row>
    <row r="11" spans="1:5" ht="23" thickBot="1">
      <c r="A11" s="37"/>
      <c r="B11" s="38"/>
      <c r="C11" s="38"/>
      <c r="D11" s="35"/>
      <c r="E11" s="36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6" sqref="B6"/>
    </sheetView>
  </sheetViews>
  <sheetFormatPr defaultRowHeight="14.5"/>
  <cols>
    <col min="1" max="1" width="72" customWidth="1"/>
    <col min="2" max="2" width="13.54296875" bestFit="1" customWidth="1"/>
  </cols>
  <sheetData>
    <row r="1" spans="1:8" ht="16" thickBot="1">
      <c r="A1" s="104" t="s">
        <v>88</v>
      </c>
      <c r="B1" s="105"/>
      <c r="C1" s="105"/>
      <c r="D1" s="105"/>
      <c r="E1" s="105"/>
      <c r="F1" s="105"/>
      <c r="G1" s="105"/>
      <c r="H1" s="106"/>
    </row>
    <row r="2" spans="1:8" ht="27" customHeight="1" thickBot="1">
      <c r="A2" s="11" t="s">
        <v>90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</row>
    <row r="3" spans="1:8" ht="16" customHeight="1" thickBot="1">
      <c r="A3" s="11" t="s">
        <v>91</v>
      </c>
      <c r="B3" s="84">
        <f>FlockProjection!H4*98%</f>
        <v>47362.191780821908</v>
      </c>
      <c r="C3" s="84">
        <f>FlockProjection!H5*98%</f>
        <v>47362.191780821908</v>
      </c>
      <c r="D3" s="84">
        <f>FlockProjection!H6*98%</f>
        <v>67660.273972602736</v>
      </c>
      <c r="E3" s="84">
        <f>FlockProjection!H7*98%</f>
        <v>67660.273972602736</v>
      </c>
      <c r="F3" s="84">
        <f>FlockProjection!H8*98%</f>
        <v>47362.191780821908</v>
      </c>
      <c r="G3" s="84">
        <f>FlockProjection!H9*98%</f>
        <v>47362.191780821908</v>
      </c>
      <c r="H3" s="84">
        <f>FlockProjection!H10*98%</f>
        <v>81192.328767123283</v>
      </c>
    </row>
    <row r="4" spans="1:8" ht="16" customHeight="1" thickBot="1">
      <c r="A4" s="11" t="s">
        <v>205</v>
      </c>
      <c r="B4" s="84">
        <f>B3*70%</f>
        <v>33153.534246575335</v>
      </c>
      <c r="C4" s="84">
        <f t="shared" ref="C4:H4" si="0">C3*70%</f>
        <v>33153.534246575335</v>
      </c>
      <c r="D4" s="84">
        <f t="shared" si="0"/>
        <v>47362.191780821915</v>
      </c>
      <c r="E4" s="84">
        <f t="shared" si="0"/>
        <v>47362.191780821915</v>
      </c>
      <c r="F4" s="84">
        <f t="shared" si="0"/>
        <v>33153.534246575335</v>
      </c>
      <c r="G4" s="84">
        <f t="shared" si="0"/>
        <v>33153.534246575335</v>
      </c>
      <c r="H4" s="84">
        <f t="shared" si="0"/>
        <v>56834.630136986292</v>
      </c>
    </row>
    <row r="5" spans="1:8" ht="16" customHeight="1" thickBot="1">
      <c r="A5" s="11" t="s">
        <v>92</v>
      </c>
      <c r="B5" s="84">
        <f>B3*1.5</f>
        <v>71043.287671232858</v>
      </c>
      <c r="C5" s="84">
        <f t="shared" ref="C5:H5" si="1">C3*1.5</f>
        <v>71043.287671232858</v>
      </c>
      <c r="D5" s="84">
        <f t="shared" si="1"/>
        <v>101490.4109589041</v>
      </c>
      <c r="E5" s="84">
        <f t="shared" si="1"/>
        <v>101490.4109589041</v>
      </c>
      <c r="F5" s="84">
        <f t="shared" si="1"/>
        <v>71043.287671232858</v>
      </c>
      <c r="G5" s="84">
        <f t="shared" si="1"/>
        <v>71043.287671232858</v>
      </c>
      <c r="H5" s="84">
        <f t="shared" si="1"/>
        <v>121788.49315068492</v>
      </c>
    </row>
    <row r="6" spans="1:8" ht="16" customHeight="1" thickBot="1">
      <c r="A6" s="11" t="s">
        <v>93</v>
      </c>
      <c r="B6" s="55">
        <v>108000</v>
      </c>
      <c r="C6" s="55">
        <v>216000</v>
      </c>
      <c r="D6" s="55">
        <v>216000</v>
      </c>
      <c r="E6" s="55">
        <v>216000</v>
      </c>
      <c r="F6" s="55">
        <v>216000</v>
      </c>
      <c r="G6" s="55">
        <v>216000</v>
      </c>
      <c r="H6" s="55">
        <v>216000</v>
      </c>
    </row>
    <row r="7" spans="1:8" ht="16" customHeight="1" thickBot="1">
      <c r="A7" s="11" t="s">
        <v>94</v>
      </c>
      <c r="B7" s="55">
        <v>10000</v>
      </c>
      <c r="C7" s="55">
        <v>10000</v>
      </c>
      <c r="D7" s="55">
        <v>20000</v>
      </c>
      <c r="E7" s="55">
        <v>20000</v>
      </c>
      <c r="F7" s="55">
        <v>20000</v>
      </c>
      <c r="G7" s="55">
        <v>40000</v>
      </c>
      <c r="H7" s="55">
        <v>40000</v>
      </c>
    </row>
    <row r="8" spans="1:8" ht="16" customHeight="1" thickBot="1">
      <c r="A8" s="11" t="s">
        <v>95</v>
      </c>
      <c r="B8" s="55">
        <v>20000</v>
      </c>
      <c r="C8" s="55">
        <v>20000</v>
      </c>
      <c r="D8" s="55">
        <v>20000</v>
      </c>
      <c r="E8" s="55">
        <v>20000</v>
      </c>
      <c r="F8" s="55">
        <v>20000</v>
      </c>
      <c r="G8" s="55">
        <v>20000</v>
      </c>
      <c r="H8" s="55">
        <v>20000</v>
      </c>
    </row>
    <row r="9" spans="1:8" ht="16" customHeight="1" thickBot="1">
      <c r="A9" s="59" t="s">
        <v>96</v>
      </c>
      <c r="B9" s="56">
        <f>B6+B7+B8</f>
        <v>138000</v>
      </c>
      <c r="C9" s="56">
        <f t="shared" ref="C9:H9" si="2">C6+C7+C8</f>
        <v>246000</v>
      </c>
      <c r="D9" s="56">
        <f t="shared" si="2"/>
        <v>256000</v>
      </c>
      <c r="E9" s="56">
        <f t="shared" si="2"/>
        <v>256000</v>
      </c>
      <c r="F9" s="56">
        <f t="shared" si="2"/>
        <v>256000</v>
      </c>
      <c r="G9" s="56">
        <f t="shared" si="2"/>
        <v>276000</v>
      </c>
      <c r="H9" s="56">
        <f t="shared" si="2"/>
        <v>276000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activeCell="C8" sqref="C8"/>
    </sheetView>
  </sheetViews>
  <sheetFormatPr defaultRowHeight="14.5"/>
  <cols>
    <col min="1" max="1" width="7.1796875" customWidth="1"/>
    <col min="2" max="2" width="10.453125" customWidth="1"/>
    <col min="3" max="3" width="12.81640625" customWidth="1"/>
    <col min="4" max="4" width="12" customWidth="1"/>
    <col min="5" max="5" width="11.7265625" customWidth="1"/>
    <col min="6" max="6" width="19" customWidth="1"/>
    <col min="7" max="7" width="18.6328125" customWidth="1"/>
    <col min="8" max="8" width="16.6328125" customWidth="1"/>
    <col min="9" max="9" width="17.36328125" customWidth="1"/>
  </cols>
  <sheetData>
    <row r="1" spans="1:11" ht="15" thickBot="1"/>
    <row r="2" spans="1:11" ht="93.5" customHeight="1">
      <c r="A2" s="107" t="s">
        <v>69</v>
      </c>
      <c r="B2" s="51" t="s">
        <v>70</v>
      </c>
      <c r="C2" s="51" t="s">
        <v>71</v>
      </c>
      <c r="D2" s="51" t="s">
        <v>72</v>
      </c>
      <c r="E2" s="51" t="s">
        <v>73</v>
      </c>
      <c r="F2" s="51" t="s">
        <v>193</v>
      </c>
      <c r="G2" s="51" t="s">
        <v>74</v>
      </c>
      <c r="H2" s="51" t="s">
        <v>75</v>
      </c>
      <c r="I2" s="51" t="s">
        <v>76</v>
      </c>
      <c r="J2" s="51" t="s">
        <v>77</v>
      </c>
      <c r="K2" s="52"/>
    </row>
    <row r="3" spans="1:11" ht="15" customHeight="1" thickBot="1">
      <c r="A3" s="108"/>
      <c r="B3" s="21"/>
      <c r="C3" s="21"/>
      <c r="D3" s="21"/>
      <c r="E3" s="21"/>
      <c r="F3" s="21"/>
      <c r="G3" s="21"/>
      <c r="H3" s="21"/>
      <c r="I3" s="21"/>
      <c r="J3" s="21"/>
    </row>
    <row r="4" spans="1:11" ht="24.5" thickBot="1">
      <c r="A4" s="49">
        <v>1</v>
      </c>
      <c r="B4" s="5">
        <v>1</v>
      </c>
      <c r="C4" s="5">
        <v>1</v>
      </c>
      <c r="D4" s="5">
        <v>72</v>
      </c>
      <c r="E4" s="5">
        <v>4</v>
      </c>
      <c r="F4" s="5">
        <v>28</v>
      </c>
      <c r="G4" s="79">
        <f>((H4*5)/100)</f>
        <v>2416.4383561643831</v>
      </c>
      <c r="H4" s="6">
        <f>((TechnoEconomics!C5/365)*7)*F5*TechnoEconomics!C3</f>
        <v>48328.76712328766</v>
      </c>
      <c r="I4" s="6">
        <f>(H4-G4)*70%</f>
        <v>32138.630136986292</v>
      </c>
      <c r="J4" s="5">
        <v>0</v>
      </c>
    </row>
    <row r="5" spans="1:11" ht="24.5" thickBot="1">
      <c r="A5" s="49">
        <v>2</v>
      </c>
      <c r="B5" s="5">
        <v>2</v>
      </c>
      <c r="C5" s="5">
        <v>76</v>
      </c>
      <c r="D5" s="5">
        <v>147</v>
      </c>
      <c r="E5" s="5">
        <v>4</v>
      </c>
      <c r="F5" s="5">
        <v>28</v>
      </c>
      <c r="G5" s="79">
        <f t="shared" ref="G5:G10" si="0">((H5*5)/100)</f>
        <v>2416.4383561643831</v>
      </c>
      <c r="H5" s="6">
        <f>((TechnoEconomics!C5/365)*7)*F5*TechnoEconomics!C3</f>
        <v>48328.76712328766</v>
      </c>
      <c r="I5" s="6">
        <f t="shared" ref="I5:I10" si="1">(H5-G5)*70%</f>
        <v>32138.630136986292</v>
      </c>
      <c r="J5" s="5">
        <v>860</v>
      </c>
    </row>
    <row r="6" spans="1:11" ht="24.5" thickBot="1">
      <c r="A6" s="49">
        <v>3</v>
      </c>
      <c r="B6" s="5">
        <v>3</v>
      </c>
      <c r="C6" s="5">
        <v>151</v>
      </c>
      <c r="D6" s="5">
        <v>222</v>
      </c>
      <c r="E6" s="5">
        <v>4</v>
      </c>
      <c r="F6" s="5">
        <v>40</v>
      </c>
      <c r="G6" s="79">
        <f t="shared" si="0"/>
        <v>3452.0547945205476</v>
      </c>
      <c r="H6" s="6">
        <f>((TechnoEconomics!C5/365)*7)*F6*TechnoEconomics!C3</f>
        <v>69041.095890410958</v>
      </c>
      <c r="I6" s="6">
        <f t="shared" si="1"/>
        <v>45912.328767123283</v>
      </c>
      <c r="J6" s="5">
        <v>860</v>
      </c>
    </row>
    <row r="7" spans="1:11" ht="24.5" thickBot="1">
      <c r="A7" s="49">
        <v>4</v>
      </c>
      <c r="B7" s="5">
        <v>4</v>
      </c>
      <c r="C7" s="5">
        <v>226</v>
      </c>
      <c r="D7" s="5">
        <v>297</v>
      </c>
      <c r="E7" s="5">
        <v>4</v>
      </c>
      <c r="F7" s="5">
        <v>40</v>
      </c>
      <c r="G7" s="79">
        <f t="shared" si="0"/>
        <v>3452.0547945205476</v>
      </c>
      <c r="H7" s="6">
        <f>((TechnoEconomics!C5/365)*7)*F7*TechnoEconomics!C3</f>
        <v>69041.095890410958</v>
      </c>
      <c r="I7" s="6">
        <f t="shared" si="1"/>
        <v>45912.328767123283</v>
      </c>
      <c r="J7" s="5">
        <v>860</v>
      </c>
    </row>
    <row r="8" spans="1:11" ht="24.5" thickBot="1">
      <c r="A8" s="49">
        <v>5</v>
      </c>
      <c r="B8" s="5">
        <v>5</v>
      </c>
      <c r="C8" s="5">
        <v>301</v>
      </c>
      <c r="D8" s="5">
        <v>372</v>
      </c>
      <c r="E8" s="5">
        <v>4</v>
      </c>
      <c r="F8" s="5">
        <v>28</v>
      </c>
      <c r="G8" s="79">
        <f t="shared" si="0"/>
        <v>2416.4383561643831</v>
      </c>
      <c r="H8" s="6">
        <f>((TechnoEconomics!C5/365)*7)*F8*TechnoEconomics!C3</f>
        <v>48328.76712328766</v>
      </c>
      <c r="I8" s="6">
        <f t="shared" si="1"/>
        <v>32138.630136986292</v>
      </c>
      <c r="J8" s="5">
        <v>860</v>
      </c>
    </row>
    <row r="9" spans="1:11" ht="24.5" thickBot="1">
      <c r="A9" s="49">
        <v>6</v>
      </c>
      <c r="B9" s="5">
        <v>6</v>
      </c>
      <c r="C9" s="5">
        <v>376</v>
      </c>
      <c r="D9" s="5">
        <v>447</v>
      </c>
      <c r="E9" s="5">
        <v>4</v>
      </c>
      <c r="F9" s="5">
        <v>28</v>
      </c>
      <c r="G9" s="79">
        <f t="shared" si="0"/>
        <v>2416.4383561643831</v>
      </c>
      <c r="H9" s="6">
        <f>((TechnoEconomics!C5/365)*7)*F9*TechnoEconomics!C3</f>
        <v>48328.76712328766</v>
      </c>
      <c r="I9" s="6">
        <f t="shared" si="1"/>
        <v>32138.630136986292</v>
      </c>
      <c r="J9" s="5">
        <v>860</v>
      </c>
    </row>
    <row r="10" spans="1:11" ht="24.5" thickBot="1">
      <c r="A10" s="49">
        <v>7</v>
      </c>
      <c r="B10" s="5">
        <v>7</v>
      </c>
      <c r="C10" s="5">
        <v>451</v>
      </c>
      <c r="D10" s="5">
        <v>522</v>
      </c>
      <c r="E10" s="5">
        <v>4</v>
      </c>
      <c r="F10" s="5">
        <v>48</v>
      </c>
      <c r="G10" s="79">
        <f t="shared" si="0"/>
        <v>4142.4657534246571</v>
      </c>
      <c r="H10" s="6">
        <f>((TechnoEconomics!C5/365)*7)*F10*TechnoEconomics!C3</f>
        <v>82849.315068493146</v>
      </c>
      <c r="I10" s="6">
        <f t="shared" si="1"/>
        <v>55094.794520547941</v>
      </c>
      <c r="J10" s="5">
        <v>860</v>
      </c>
    </row>
    <row r="14" spans="1:11">
      <c r="H14" t="s">
        <v>25</v>
      </c>
    </row>
    <row r="15" spans="1:11">
      <c r="G15" s="52"/>
    </row>
  </sheetData>
  <mergeCells count="1"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4.5"/>
  <cols>
    <col min="1" max="1" width="20.08984375" customWidth="1"/>
    <col min="2" max="2" width="21.26953125" customWidth="1"/>
    <col min="3" max="3" width="16.6328125" customWidth="1"/>
    <col min="4" max="4" width="15.26953125" customWidth="1"/>
    <col min="5" max="5" width="15.453125" customWidth="1"/>
    <col min="6" max="6" width="15.90625" customWidth="1"/>
    <col min="7" max="7" width="16.36328125" customWidth="1"/>
    <col min="8" max="8" width="13.1796875" customWidth="1"/>
  </cols>
  <sheetData>
    <row r="1" spans="1:8" ht="24.5" thickBot="1">
      <c r="A1" s="65" t="s">
        <v>126</v>
      </c>
      <c r="B1" s="57" t="s">
        <v>127</v>
      </c>
      <c r="C1" s="57" t="s">
        <v>128</v>
      </c>
      <c r="D1" s="57" t="s">
        <v>129</v>
      </c>
      <c r="E1" s="57" t="s">
        <v>138</v>
      </c>
      <c r="F1" s="57" t="s">
        <v>130</v>
      </c>
      <c r="G1" s="57" t="s">
        <v>131</v>
      </c>
      <c r="H1" s="57" t="s">
        <v>132</v>
      </c>
    </row>
    <row r="2" spans="1:8" ht="40" thickBot="1">
      <c r="A2" s="49" t="s">
        <v>218</v>
      </c>
      <c r="B2" s="68">
        <f>((WorkingCapital!D3*WorkingCapital!C3)+(WorkingCapital!D4*WorkingCapital!C4))*12</f>
        <v>288000</v>
      </c>
      <c r="C2" s="68">
        <f>((WorkingCapital!D3*WorkingCapital!C3)+(WorkingCapital!D4*WorkingCapital!C4))*12</f>
        <v>288000</v>
      </c>
      <c r="D2" s="68">
        <f>((WorkingCapital!D3*WorkingCapital!C3)+(WorkingCapital!D4*WorkingCapital!C4))*12</f>
        <v>288000</v>
      </c>
      <c r="E2" s="68">
        <f>((WorkingCapital!D3*WorkingCapital!C3)+(WorkingCapital!D4*WorkingCapital!C4))*12</f>
        <v>288000</v>
      </c>
      <c r="F2" s="68">
        <f>((WorkingCapital!D3*WorkingCapital!C3)+(WorkingCapital!D4*WorkingCapital!C4))*12</f>
        <v>288000</v>
      </c>
      <c r="G2" s="68">
        <f>((WorkingCapital!D3*WorkingCapital!C3)+(WorkingCapital!D4*WorkingCapital!C4))*12</f>
        <v>288000</v>
      </c>
      <c r="H2" s="68">
        <f>((WorkingCapital!D3*WorkingCapital!C3)+(WorkingCapital!D4*WorkingCapital!C4))*12</f>
        <v>288000</v>
      </c>
    </row>
    <row r="3" spans="1:8" ht="24.5" thickBot="1">
      <c r="A3" s="15" t="s">
        <v>133</v>
      </c>
      <c r="B3" s="68">
        <v>10000</v>
      </c>
      <c r="C3" s="68">
        <v>10000</v>
      </c>
      <c r="D3" s="68">
        <v>10000</v>
      </c>
      <c r="E3" s="68">
        <v>10000</v>
      </c>
      <c r="F3" s="68">
        <v>10000</v>
      </c>
      <c r="G3" s="68">
        <v>10000</v>
      </c>
      <c r="H3" s="68">
        <v>10000</v>
      </c>
    </row>
    <row r="4" spans="1:8" ht="24.5" thickBot="1">
      <c r="A4" s="15" t="s">
        <v>134</v>
      </c>
      <c r="B4" s="90">
        <f>Repayment!H8</f>
        <v>532961.83035000006</v>
      </c>
      <c r="C4" s="90">
        <f>Repayment!H13</f>
        <v>1355007.7544650896</v>
      </c>
      <c r="D4" s="90">
        <f>Repayment!H18</f>
        <v>1355007.7544650896</v>
      </c>
      <c r="E4" s="90">
        <f>Repayment!H23</f>
        <v>1355007.7544650896</v>
      </c>
      <c r="F4" s="90">
        <f>Repayment!H28</f>
        <v>1355007.7544650896</v>
      </c>
      <c r="G4" s="90">
        <f>Repayment!H33</f>
        <v>1355007.7544650899</v>
      </c>
      <c r="H4" s="90">
        <f>Repayment!H38</f>
        <v>1355007.7544650896</v>
      </c>
    </row>
    <row r="5" spans="1:8" ht="24.5" thickBot="1">
      <c r="A5" s="15" t="s">
        <v>135</v>
      </c>
      <c r="B5" s="90">
        <f>Depresiation!B9</f>
        <v>592500</v>
      </c>
      <c r="C5" s="90">
        <f>Depresiation!C9</f>
        <v>526125</v>
      </c>
      <c r="D5" s="90">
        <f>Depresiation!D9</f>
        <v>467456.25</v>
      </c>
      <c r="E5" s="90">
        <f>Depresiation!E9</f>
        <v>415562.8125</v>
      </c>
      <c r="F5" s="90">
        <f>Depresiation!F9</f>
        <v>369630.890625</v>
      </c>
      <c r="G5" s="90">
        <f>Depresiation!G9</f>
        <v>328948.50703124999</v>
      </c>
      <c r="H5" s="90">
        <f>Depresiation!H9</f>
        <v>292892.30597656249</v>
      </c>
    </row>
    <row r="6" spans="1:8" ht="24.5" thickBot="1">
      <c r="A6" s="11" t="s">
        <v>136</v>
      </c>
      <c r="B6" s="90">
        <f>B2+B3+B4+B5</f>
        <v>1423461.8303499999</v>
      </c>
      <c r="C6" s="90">
        <f>C2+C3+C4+C5</f>
        <v>2179132.7544650896</v>
      </c>
      <c r="D6" s="90">
        <f t="shared" ref="D6:H6" si="0">D2+D3+D4+D5</f>
        <v>2120464.0044650896</v>
      </c>
      <c r="E6" s="90">
        <f t="shared" si="0"/>
        <v>2068570.5669650896</v>
      </c>
      <c r="F6" s="90">
        <f t="shared" si="0"/>
        <v>2022638.6450900896</v>
      </c>
      <c r="G6" s="90">
        <f t="shared" si="0"/>
        <v>1981956.2614963399</v>
      </c>
      <c r="H6" s="90">
        <f t="shared" si="0"/>
        <v>1945900.0604416521</v>
      </c>
    </row>
    <row r="7" spans="1:8" ht="31.5" thickBot="1">
      <c r="A7" s="53" t="s">
        <v>137</v>
      </c>
      <c r="B7" s="90">
        <f>Hatchery!B9+ParentFeeding!B8+ParentFeeding!B10+ParentFeeding!B11+ParentFeeding!B14+Chicks!B4+Chicks!B5+Chicks!B7</f>
        <v>1946560.4383561641</v>
      </c>
      <c r="C7" s="90">
        <f>Hatchery!C9+ParentFeeding!C8+ParentFeeding!C10+ParentFeeding!C11+ParentFeeding!C14+Chicks!C4+Chicks!C5+Chicks!C7</f>
        <v>2054560.4383561641</v>
      </c>
      <c r="D7" s="90">
        <f>Hatchery!D9+ParentFeeding!D8+ParentFeeding!D10+ParentFeeding!D11+ParentFeeding!D14+Chicks!D4+Chicks!D5+Chicks!D7</f>
        <v>2364972.0547945206</v>
      </c>
      <c r="E7" s="90">
        <f>Hatchery!E9+ParentFeeding!E8+ParentFeeding!E10+ParentFeeding!E11+ParentFeeding!E14+Chicks!E4+Chicks!E5+Chicks!E7</f>
        <v>2364972.0547945206</v>
      </c>
      <c r="F7" s="90">
        <f>Hatchery!F9+ParentFeeding!F8+ParentFeeding!F10+ParentFeeding!F11+ParentFeeding!F14+Chicks!F4+Chicks!F5+Chicks!F7</f>
        <v>2064560.4383561641</v>
      </c>
      <c r="G7" s="90">
        <f>Hatchery!G9+ParentFeeding!G8+ParentFeeding!G10+ParentFeeding!G11+ParentFeeding!G14+Chicks!G4+Chicks!G5+Chicks!G7</f>
        <v>2084560.4383561641</v>
      </c>
      <c r="H7" s="90">
        <f>Hatchery!H9+ParentFeeding!H8+ParentFeeding!H10+ParentFeeding!H11+ParentFeeding!H14+Chicks!H4+Chicks!H5+Chicks!H7</f>
        <v>2585246.4657534244</v>
      </c>
    </row>
    <row r="8" spans="1:8">
      <c r="B8" s="91"/>
      <c r="C8" s="91"/>
      <c r="D8" s="91"/>
      <c r="E8" s="91"/>
      <c r="F8" s="91"/>
      <c r="G8" s="91"/>
      <c r="H8" s="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7" workbookViewId="0">
      <selection activeCell="B4" sqref="B4"/>
    </sheetView>
  </sheetViews>
  <sheetFormatPr defaultRowHeight="14.5"/>
  <cols>
    <col min="1" max="1" width="44.6328125" customWidth="1"/>
    <col min="2" max="2" width="16.453125" customWidth="1"/>
    <col min="3" max="3" width="16.08984375" customWidth="1"/>
    <col min="4" max="4" width="17.08984375" customWidth="1"/>
    <col min="5" max="5" width="18.08984375" customWidth="1"/>
    <col min="6" max="6" width="17.453125" customWidth="1"/>
    <col min="7" max="7" width="16.6328125" customWidth="1"/>
    <col min="8" max="8" width="16.90625" customWidth="1"/>
  </cols>
  <sheetData>
    <row r="1" spans="1:8" ht="15" thickBot="1"/>
    <row r="2" spans="1:8" ht="25" customHeight="1" thickBot="1">
      <c r="A2" s="109" t="s">
        <v>78</v>
      </c>
      <c r="B2" s="110"/>
      <c r="C2" s="110"/>
      <c r="D2" s="110"/>
      <c r="E2" s="110"/>
      <c r="F2" s="110"/>
      <c r="G2" s="110"/>
      <c r="H2" s="111"/>
    </row>
    <row r="3" spans="1:8" ht="25" customHeight="1" thickBot="1">
      <c r="A3" s="81"/>
      <c r="B3" s="82" t="s">
        <v>194</v>
      </c>
      <c r="C3" s="82" t="s">
        <v>195</v>
      </c>
      <c r="D3" s="82" t="s">
        <v>196</v>
      </c>
      <c r="E3" s="82" t="s">
        <v>197</v>
      </c>
      <c r="F3" s="82" t="s">
        <v>198</v>
      </c>
      <c r="G3" s="82" t="s">
        <v>199</v>
      </c>
      <c r="H3" s="82" t="s">
        <v>200</v>
      </c>
    </row>
    <row r="4" spans="1:8" ht="17.5" customHeight="1" thickBot="1">
      <c r="A4" s="83" t="s">
        <v>201</v>
      </c>
      <c r="B4" s="6">
        <f>(((TechnoEconomics!B22*TechnoEconomics!C22)*(TechnoEconomics!C3+TechnoEconomics!C4)))</f>
        <v>17600</v>
      </c>
      <c r="C4" s="6">
        <f>(((TechnoEconomics!B22*TechnoEconomics!C22)*(TechnoEconomics!C3+TechnoEconomics!C4)))</f>
        <v>17600</v>
      </c>
      <c r="D4" s="6">
        <f>(((TechnoEconomics!B22*TechnoEconomics!C22)*(TechnoEconomics!C3+TechnoEconomics!C4)))</f>
        <v>17600</v>
      </c>
      <c r="E4" s="6">
        <f>(((TechnoEconomics!B22*TechnoEconomics!C22)*(TechnoEconomics!C3+TechnoEconomics!C4)))</f>
        <v>17600</v>
      </c>
      <c r="F4" s="6">
        <f>(((TechnoEconomics!B22*TechnoEconomics!C22)*(TechnoEconomics!C3+TechnoEconomics!C4)))</f>
        <v>17600</v>
      </c>
      <c r="G4" s="6">
        <f>(((TechnoEconomics!B22*TechnoEconomics!C22)*(TechnoEconomics!C3+TechnoEconomics!C4)))</f>
        <v>17600</v>
      </c>
      <c r="H4" s="6">
        <f>(((TechnoEconomics!B22*TechnoEconomics!C22)*(TechnoEconomics!C3+TechnoEconomics!C4)))</f>
        <v>17600</v>
      </c>
    </row>
    <row r="5" spans="1:8" ht="19" customHeight="1" thickBot="1">
      <c r="A5" s="83" t="s">
        <v>202</v>
      </c>
      <c r="B5" s="6">
        <f>(((TechnoEconomics!B23*TechnoEconomics!C23)*(TechnoEconomics!C3)))</f>
        <v>130500</v>
      </c>
      <c r="C5" s="6">
        <f>(((TechnoEconomics!B23*TechnoEconomics!C23)*(TechnoEconomics!C3)))</f>
        <v>130500</v>
      </c>
      <c r="D5" s="6">
        <f>(((TechnoEconomics!B23*TechnoEconomics!C23)*(TechnoEconomics!C3)))</f>
        <v>130500</v>
      </c>
      <c r="E5" s="6">
        <f>(((TechnoEconomics!B23*TechnoEconomics!C23)*(TechnoEconomics!C3)))</f>
        <v>130500</v>
      </c>
      <c r="F5" s="6">
        <f>(((TechnoEconomics!B23*TechnoEconomics!C23)*(TechnoEconomics!C3)))</f>
        <v>130500</v>
      </c>
      <c r="G5" s="6">
        <f>(((TechnoEconomics!B23*TechnoEconomics!C23)*(TechnoEconomics!C3)))</f>
        <v>130500</v>
      </c>
      <c r="H5" s="5">
        <f>(((TechnoEconomics!B23*TechnoEconomics!C23)*(TechnoEconomics!C3)))</f>
        <v>130500</v>
      </c>
    </row>
    <row r="6" spans="1:8" ht="45.5" customHeight="1" thickBot="1">
      <c r="A6" s="83" t="s">
        <v>203</v>
      </c>
      <c r="B6" s="6">
        <f>(((TechnoEconomics!B24*TechnoEconomics!C24)*(TechnoEconomics!C3)))</f>
        <v>750000</v>
      </c>
      <c r="C6" s="6">
        <f>(((TechnoEconomics!B24*TechnoEconomics!C24)*(TechnoEconomics!C3)))</f>
        <v>750000</v>
      </c>
      <c r="D6" s="6">
        <f>(((TechnoEconomics!B24*TechnoEconomics!C24)*(TechnoEconomics!C3)))</f>
        <v>750000</v>
      </c>
      <c r="E6" s="6">
        <f>(((TechnoEconomics!B24*TechnoEconomics!C24)*(TechnoEconomics!C3)))</f>
        <v>750000</v>
      </c>
      <c r="F6" s="6">
        <f>(((TechnoEconomics!B24*TechnoEconomics!C24)*(TechnoEconomics!C3)))</f>
        <v>750000</v>
      </c>
      <c r="G6" s="6">
        <f>(((TechnoEconomics!B24*TechnoEconomics!C24)*(TechnoEconomics!C3)))</f>
        <v>750000</v>
      </c>
      <c r="H6" s="5">
        <f>(((TechnoEconomics!B24*TechnoEconomics!C24)*(TechnoEconomics!C3)))</f>
        <v>750000</v>
      </c>
    </row>
    <row r="7" spans="1:8" ht="20.5" customHeight="1" thickBot="1">
      <c r="A7" s="53" t="s">
        <v>86</v>
      </c>
      <c r="B7" s="6">
        <f>(((TechnoEconomics!B25*TechnoEconomics!C25)*(TechnoEconomics!C4)))</f>
        <v>157500</v>
      </c>
      <c r="C7" s="6">
        <f>(((TechnoEconomics!B25*TechnoEconomics!C25)*(TechnoEconomics!C4)))</f>
        <v>157500</v>
      </c>
      <c r="D7" s="6">
        <f>(((TechnoEconomics!B25*TechnoEconomics!C25)*(TechnoEconomics!C4)))</f>
        <v>157500</v>
      </c>
      <c r="E7" s="6">
        <f>(((TechnoEconomics!B25*TechnoEconomics!C25)*(TechnoEconomics!C4)))</f>
        <v>157500</v>
      </c>
      <c r="F7" s="6">
        <f>(((TechnoEconomics!B25*TechnoEconomics!C25)*(TechnoEconomics!C4)))</f>
        <v>157500</v>
      </c>
      <c r="G7" s="6">
        <f>(((TechnoEconomics!B25*TechnoEconomics!C25)*(TechnoEconomics!C4)))</f>
        <v>157500</v>
      </c>
      <c r="H7" s="6">
        <f>(((TechnoEconomics!B25*TechnoEconomics!C25)*(TechnoEconomics!C4)))</f>
        <v>157500</v>
      </c>
    </row>
    <row r="8" spans="1:8" ht="16.5" customHeight="1" thickBot="1">
      <c r="A8" s="53" t="s">
        <v>79</v>
      </c>
      <c r="B8" s="6">
        <f>SUM(B4:B7)</f>
        <v>1055600</v>
      </c>
      <c r="C8" s="6">
        <f>SUM(C4:C7)</f>
        <v>1055600</v>
      </c>
      <c r="D8" s="6">
        <f t="shared" ref="D8:H8" si="0">SUM(D4:D7)</f>
        <v>1055600</v>
      </c>
      <c r="E8" s="6">
        <f t="shared" si="0"/>
        <v>1055600</v>
      </c>
      <c r="F8" s="6">
        <f t="shared" si="0"/>
        <v>1055600</v>
      </c>
      <c r="G8" s="6">
        <f t="shared" si="0"/>
        <v>1055600</v>
      </c>
      <c r="H8" s="6">
        <f t="shared" si="0"/>
        <v>1055600</v>
      </c>
    </row>
    <row r="9" spans="1:8" ht="17" customHeight="1" thickBot="1">
      <c r="A9" s="53" t="s">
        <v>87</v>
      </c>
      <c r="B9" s="5">
        <v>0</v>
      </c>
      <c r="C9" s="6">
        <v>165000</v>
      </c>
      <c r="D9" s="6">
        <v>165000</v>
      </c>
      <c r="E9" s="5">
        <v>0</v>
      </c>
      <c r="F9" s="6">
        <v>165000</v>
      </c>
      <c r="G9" s="6">
        <v>165000</v>
      </c>
      <c r="H9" s="6">
        <v>165000</v>
      </c>
    </row>
    <row r="10" spans="1:8" ht="19.5" customHeight="1" thickBot="1">
      <c r="A10" s="53" t="s">
        <v>80</v>
      </c>
      <c r="B10" s="5">
        <v>15000</v>
      </c>
      <c r="C10" s="5">
        <v>15000</v>
      </c>
      <c r="D10" s="5">
        <v>15000</v>
      </c>
      <c r="E10" s="5">
        <v>15000</v>
      </c>
      <c r="F10" s="5">
        <v>15000</v>
      </c>
      <c r="G10" s="5">
        <v>15000</v>
      </c>
      <c r="H10" s="5">
        <v>15000</v>
      </c>
    </row>
    <row r="11" spans="1:8" ht="19" customHeight="1" thickBot="1">
      <c r="A11" s="53" t="s">
        <v>81</v>
      </c>
      <c r="B11" s="5">
        <v>15000</v>
      </c>
      <c r="C11" s="5">
        <v>15000</v>
      </c>
      <c r="D11" s="5">
        <v>15000</v>
      </c>
      <c r="E11" s="5">
        <v>15000</v>
      </c>
      <c r="F11" s="5">
        <v>15000</v>
      </c>
      <c r="G11" s="5">
        <v>15000</v>
      </c>
      <c r="H11" s="5">
        <v>15000</v>
      </c>
    </row>
    <row r="12" spans="1:8" ht="22" customHeight="1" thickBot="1">
      <c r="A12" s="53" t="s">
        <v>82</v>
      </c>
      <c r="B12" s="6">
        <f>WorkingCapital!D4*12</f>
        <v>144000</v>
      </c>
      <c r="C12" s="6">
        <f>WorkingCapital!D4*12</f>
        <v>144000</v>
      </c>
      <c r="D12" s="6">
        <f>WorkingCapital!D4*12</f>
        <v>144000</v>
      </c>
      <c r="E12" s="6">
        <f>WorkingCapital!D4*12</f>
        <v>144000</v>
      </c>
      <c r="F12" s="6">
        <f>WorkingCapital!D4*12</f>
        <v>144000</v>
      </c>
      <c r="G12" s="6">
        <f>WorkingCapital!D4*12</f>
        <v>144000</v>
      </c>
      <c r="H12" s="6">
        <f>WorkingCapital!D4*12</f>
        <v>144000</v>
      </c>
    </row>
    <row r="13" spans="1:8" ht="20.5" customHeight="1" thickBot="1">
      <c r="A13" s="53" t="s">
        <v>83</v>
      </c>
      <c r="B13" s="6">
        <v>6000</v>
      </c>
      <c r="C13" s="6">
        <v>6000</v>
      </c>
      <c r="D13" s="6">
        <v>6000</v>
      </c>
      <c r="E13" s="6">
        <v>6000</v>
      </c>
      <c r="F13" s="6">
        <v>6000</v>
      </c>
      <c r="G13" s="6">
        <v>6000</v>
      </c>
      <c r="H13" s="6">
        <v>6000</v>
      </c>
    </row>
    <row r="14" spans="1:8" ht="21.5" customHeight="1" thickBot="1">
      <c r="A14" s="53" t="s">
        <v>84</v>
      </c>
      <c r="B14" s="5">
        <v>22000</v>
      </c>
      <c r="C14" s="5">
        <v>22000</v>
      </c>
      <c r="D14" s="5">
        <v>22000</v>
      </c>
      <c r="E14" s="5">
        <v>22000</v>
      </c>
      <c r="F14" s="5">
        <v>22000</v>
      </c>
      <c r="G14" s="5">
        <v>22000</v>
      </c>
      <c r="H14" s="5">
        <v>22000</v>
      </c>
    </row>
    <row r="15" spans="1:8" ht="21" customHeight="1" thickBot="1">
      <c r="A15" s="80" t="s">
        <v>85</v>
      </c>
      <c r="B15" s="8">
        <f t="shared" ref="B15:H15" si="1">SUM(B8:B14)</f>
        <v>1257600</v>
      </c>
      <c r="C15" s="8">
        <f t="shared" si="1"/>
        <v>1422600</v>
      </c>
      <c r="D15" s="8">
        <f t="shared" si="1"/>
        <v>1422600</v>
      </c>
      <c r="E15" s="8">
        <f t="shared" si="1"/>
        <v>1257600</v>
      </c>
      <c r="F15" s="8">
        <f t="shared" si="1"/>
        <v>1422600</v>
      </c>
      <c r="G15" s="8">
        <f t="shared" si="1"/>
        <v>1422600</v>
      </c>
      <c r="H15" s="8">
        <f t="shared" si="1"/>
        <v>1422600</v>
      </c>
    </row>
    <row r="16" spans="1:8" ht="23" customHeight="1"/>
  </sheetData>
  <mergeCells count="1">
    <mergeCell ref="A2:H2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3" sqref="C3"/>
    </sheetView>
  </sheetViews>
  <sheetFormatPr defaultRowHeight="14.5"/>
  <cols>
    <col min="1" max="1" width="56.7265625" customWidth="1"/>
    <col min="2" max="2" width="14.453125" customWidth="1"/>
    <col min="3" max="3" width="14.7265625" customWidth="1"/>
    <col min="4" max="4" width="16.36328125" customWidth="1"/>
    <col min="5" max="5" width="16.08984375" customWidth="1"/>
    <col min="6" max="6" width="14.7265625" customWidth="1"/>
    <col min="7" max="7" width="13" customWidth="1"/>
    <col min="8" max="8" width="14" customWidth="1"/>
  </cols>
  <sheetData>
    <row r="1" spans="1:8" ht="33.5" customHeight="1" thickBot="1">
      <c r="A1" s="109" t="s">
        <v>97</v>
      </c>
      <c r="B1" s="110"/>
      <c r="C1" s="110"/>
      <c r="D1" s="110"/>
      <c r="E1" s="110"/>
      <c r="F1" s="110"/>
      <c r="G1" s="110"/>
      <c r="H1" s="111"/>
    </row>
    <row r="2" spans="1:8" ht="27" customHeight="1" thickBot="1">
      <c r="A2" s="4" t="s">
        <v>90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</row>
    <row r="3" spans="1:8" ht="16" customHeight="1" thickBot="1">
      <c r="A3" s="4" t="s">
        <v>98</v>
      </c>
      <c r="B3" s="84">
        <f>Hatchery!B4</f>
        <v>33153.534246575335</v>
      </c>
      <c r="C3" s="84">
        <f>Hatchery!C4</f>
        <v>33153.534246575335</v>
      </c>
      <c r="D3" s="84">
        <f>Hatchery!D4</f>
        <v>47362.191780821915</v>
      </c>
      <c r="E3" s="84">
        <f>Hatchery!E4</f>
        <v>47362.191780821915</v>
      </c>
      <c r="F3" s="84">
        <f>Hatchery!F4</f>
        <v>33153.534246575335</v>
      </c>
      <c r="G3" s="84">
        <f>Hatchery!G4</f>
        <v>33153.534246575335</v>
      </c>
      <c r="H3" s="84">
        <f>Hatchery!H4</f>
        <v>56834.630136986292</v>
      </c>
    </row>
    <row r="4" spans="1:8" ht="16" customHeight="1" thickBot="1">
      <c r="A4" s="4" t="s">
        <v>206</v>
      </c>
      <c r="B4" s="84">
        <f>TechnoEconomics!C22*TechnoEconomics!B22*Chicks!B3</f>
        <v>530456.54794520536</v>
      </c>
      <c r="C4" s="84">
        <f>TechnoEconomics!C22*TechnoEconomics!B22*Chicks!C3</f>
        <v>530456.54794520536</v>
      </c>
      <c r="D4" s="84">
        <f>TechnoEconomics!C22*TechnoEconomics!B22*Chicks!D3</f>
        <v>757795.06849315064</v>
      </c>
      <c r="E4" s="84">
        <f>TechnoEconomics!C22*TechnoEconomics!B22*Chicks!E3</f>
        <v>757795.06849315064</v>
      </c>
      <c r="F4" s="84">
        <f>TechnoEconomics!C22*TechnoEconomics!B22*Chicks!F3</f>
        <v>530456.54794520536</v>
      </c>
      <c r="G4" s="84">
        <f>TechnoEconomics!C22*TechnoEconomics!B22*Chicks!G3</f>
        <v>530456.54794520536</v>
      </c>
      <c r="H4" s="84">
        <f>TechnoEconomics!C22*TechnoEconomics!B22*Chicks!H3</f>
        <v>909354.08219178068</v>
      </c>
    </row>
    <row r="5" spans="1:8" ht="16" customHeight="1" thickBot="1">
      <c r="A5" s="4" t="s">
        <v>99</v>
      </c>
      <c r="B5" s="84">
        <f>B3*3</f>
        <v>99460.602739726004</v>
      </c>
      <c r="C5" s="84">
        <f t="shared" ref="C5:H5" si="0">C3*3</f>
        <v>99460.602739726004</v>
      </c>
      <c r="D5" s="84">
        <f t="shared" si="0"/>
        <v>142086.57534246575</v>
      </c>
      <c r="E5" s="84">
        <f t="shared" si="0"/>
        <v>142086.57534246575</v>
      </c>
      <c r="F5" s="84">
        <f t="shared" si="0"/>
        <v>99460.602739726004</v>
      </c>
      <c r="G5" s="84">
        <f t="shared" si="0"/>
        <v>99460.602739726004</v>
      </c>
      <c r="H5" s="84">
        <f t="shared" si="0"/>
        <v>170503.89041095888</v>
      </c>
    </row>
    <row r="6" spans="1:8" ht="16" customHeight="1" thickBot="1">
      <c r="A6" s="4" t="s">
        <v>36</v>
      </c>
      <c r="B6" s="55">
        <v>108000</v>
      </c>
      <c r="C6" s="55">
        <v>216000</v>
      </c>
      <c r="D6" s="55">
        <v>216000</v>
      </c>
      <c r="E6" s="55">
        <v>216000</v>
      </c>
      <c r="F6" s="55">
        <v>216000</v>
      </c>
      <c r="G6" s="55">
        <v>216000</v>
      </c>
      <c r="H6" s="55">
        <v>216000</v>
      </c>
    </row>
    <row r="7" spans="1:8" ht="16" customHeight="1" thickBot="1">
      <c r="A7" s="4" t="s">
        <v>207</v>
      </c>
      <c r="B7" s="60">
        <f>Hatchery!B5</f>
        <v>71043.287671232858</v>
      </c>
      <c r="C7" s="60">
        <f>Hatchery!C5</f>
        <v>71043.287671232858</v>
      </c>
      <c r="D7" s="60">
        <f>Hatchery!D5</f>
        <v>101490.4109589041</v>
      </c>
      <c r="E7" s="60">
        <f>Hatchery!E5</f>
        <v>101490.4109589041</v>
      </c>
      <c r="F7" s="60">
        <f>Hatchery!F5</f>
        <v>71043.287671232858</v>
      </c>
      <c r="G7" s="60">
        <f>Hatchery!G5</f>
        <v>71043.287671232858</v>
      </c>
      <c r="H7" s="60">
        <f>Hatchery!H5</f>
        <v>121788.49315068492</v>
      </c>
    </row>
    <row r="8" spans="1:8" ht="16" customHeight="1" thickBot="1">
      <c r="A8" s="4" t="s">
        <v>100</v>
      </c>
      <c r="B8" s="60">
        <f>ParentFeeding!B15</f>
        <v>1257600</v>
      </c>
      <c r="C8" s="60">
        <f>ParentFeeding!C15</f>
        <v>1422600</v>
      </c>
      <c r="D8" s="60">
        <f>ParentFeeding!D15</f>
        <v>1422600</v>
      </c>
      <c r="E8" s="60">
        <f>ParentFeeding!E15</f>
        <v>1257600</v>
      </c>
      <c r="F8" s="60">
        <f>ParentFeeding!F15</f>
        <v>1422600</v>
      </c>
      <c r="G8" s="60">
        <f>ParentFeeding!G15</f>
        <v>1422600</v>
      </c>
      <c r="H8" s="60">
        <f>ParentFeeding!H15</f>
        <v>1422600</v>
      </c>
    </row>
    <row r="9" spans="1:8" ht="16" customHeight="1" thickBot="1">
      <c r="A9" s="4" t="s">
        <v>101</v>
      </c>
      <c r="B9" s="60">
        <f>B4+B5+B6+B7+B8</f>
        <v>2066560.4383561641</v>
      </c>
      <c r="C9" s="60">
        <f t="shared" ref="C9:H9" si="1">C4+C5+C6+C7+C8</f>
        <v>2339560.4383561639</v>
      </c>
      <c r="D9" s="60">
        <f t="shared" si="1"/>
        <v>2639972.0547945201</v>
      </c>
      <c r="E9" s="60">
        <f t="shared" si="1"/>
        <v>2474972.0547945201</v>
      </c>
      <c r="F9" s="60">
        <f t="shared" si="1"/>
        <v>2339560.4383561639</v>
      </c>
      <c r="G9" s="60">
        <f t="shared" si="1"/>
        <v>2339560.4383561639</v>
      </c>
      <c r="H9" s="60">
        <f t="shared" si="1"/>
        <v>2840246.4657534244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31" zoomScaleNormal="100" workbookViewId="0">
      <selection activeCell="F38" sqref="F38"/>
    </sheetView>
  </sheetViews>
  <sheetFormatPr defaultRowHeight="14.5"/>
  <cols>
    <col min="1" max="1" width="14.81640625" customWidth="1"/>
    <col min="2" max="2" width="17.54296875" customWidth="1"/>
    <col min="3" max="3" width="20.90625" customWidth="1"/>
    <col min="4" max="4" width="15.81640625" customWidth="1"/>
    <col min="6" max="6" width="14.36328125" customWidth="1"/>
    <col min="7" max="7" width="13.81640625" customWidth="1"/>
    <col min="8" max="8" width="15.54296875" customWidth="1"/>
  </cols>
  <sheetData>
    <row r="1" spans="1:8" ht="27" customHeight="1" thickBot="1">
      <c r="A1" s="112" t="s">
        <v>151</v>
      </c>
      <c r="B1" s="113"/>
      <c r="C1" s="113"/>
      <c r="D1" s="113"/>
      <c r="E1" s="113"/>
      <c r="F1" s="113"/>
      <c r="G1" s="113"/>
      <c r="H1" s="114"/>
    </row>
    <row r="2" spans="1:8" ht="16" thickBot="1">
      <c r="A2" s="11" t="s">
        <v>90</v>
      </c>
      <c r="B2" s="71" t="s">
        <v>152</v>
      </c>
      <c r="C2" s="12" t="s">
        <v>210</v>
      </c>
      <c r="D2" s="86" t="s">
        <v>211</v>
      </c>
      <c r="E2" s="71" t="s">
        <v>153</v>
      </c>
      <c r="F2" s="71" t="s">
        <v>212</v>
      </c>
      <c r="G2" s="71" t="s">
        <v>213</v>
      </c>
      <c r="H2" s="71" t="s">
        <v>214</v>
      </c>
    </row>
    <row r="3" spans="1:8" ht="24.5" thickBot="1">
      <c r="A3" s="69">
        <v>1</v>
      </c>
      <c r="B3" s="70"/>
      <c r="C3" s="70"/>
      <c r="D3" s="70"/>
      <c r="E3" s="70"/>
      <c r="F3" s="5"/>
      <c r="G3" s="5"/>
      <c r="H3" s="5"/>
    </row>
    <row r="4" spans="1:8" ht="24.5" thickBot="1">
      <c r="A4" s="49"/>
      <c r="B4" s="70">
        <v>1</v>
      </c>
      <c r="C4" s="70">
        <v>0</v>
      </c>
      <c r="D4" s="85">
        <v>5610124.5300000003</v>
      </c>
      <c r="E4" s="70">
        <v>9.5</v>
      </c>
      <c r="F4" s="6">
        <f>D4*((E4/4)/100)</f>
        <v>133240.45758750002</v>
      </c>
      <c r="G4" s="5">
        <v>0</v>
      </c>
      <c r="H4" s="6">
        <f>F4+G4</f>
        <v>133240.45758750002</v>
      </c>
    </row>
    <row r="5" spans="1:8" ht="24.5" thickBot="1">
      <c r="A5" s="49"/>
      <c r="B5" s="70">
        <v>2</v>
      </c>
      <c r="C5" s="70">
        <v>0</v>
      </c>
      <c r="D5" s="85">
        <v>5610124.5300000003</v>
      </c>
      <c r="E5" s="70">
        <v>9.5</v>
      </c>
      <c r="F5" s="6">
        <f t="shared" ref="F5:F7" si="0">D5*((E5/4)/100)</f>
        <v>133240.45758750002</v>
      </c>
      <c r="G5" s="5">
        <v>0</v>
      </c>
      <c r="H5" s="6">
        <f t="shared" ref="H5:H7" si="1">F5+G5</f>
        <v>133240.45758750002</v>
      </c>
    </row>
    <row r="6" spans="1:8" ht="24.5" thickBot="1">
      <c r="A6" s="49"/>
      <c r="B6" s="5">
        <v>3</v>
      </c>
      <c r="C6" s="5">
        <v>0</v>
      </c>
      <c r="D6" s="6">
        <v>5610124.5300000003</v>
      </c>
      <c r="E6" s="5">
        <v>9.5</v>
      </c>
      <c r="F6" s="6">
        <f t="shared" si="0"/>
        <v>133240.45758750002</v>
      </c>
      <c r="G6" s="5">
        <v>0</v>
      </c>
      <c r="H6" s="6">
        <f t="shared" si="1"/>
        <v>133240.45758750002</v>
      </c>
    </row>
    <row r="7" spans="1:8" ht="24.5" thickBot="1">
      <c r="A7" s="49"/>
      <c r="B7" s="5">
        <v>4</v>
      </c>
      <c r="C7" s="5">
        <v>0</v>
      </c>
      <c r="D7" s="6">
        <v>5610124.5300000003</v>
      </c>
      <c r="E7" s="5">
        <v>9.5</v>
      </c>
      <c r="F7" s="6">
        <f t="shared" si="0"/>
        <v>133240.45758750002</v>
      </c>
      <c r="G7" s="5">
        <v>0</v>
      </c>
      <c r="H7" s="6">
        <f t="shared" si="1"/>
        <v>133240.45758750002</v>
      </c>
    </row>
    <row r="8" spans="1:8" ht="24.5" thickBot="1">
      <c r="A8" s="53" t="s">
        <v>154</v>
      </c>
      <c r="B8" s="5"/>
      <c r="C8" s="5">
        <f>SUM(C4:C7)</f>
        <v>0</v>
      </c>
      <c r="D8" s="5"/>
      <c r="E8" s="5"/>
      <c r="F8" s="6">
        <f>F4+F5+F6+F7</f>
        <v>532961.83035000006</v>
      </c>
      <c r="G8" s="5">
        <v>0</v>
      </c>
      <c r="H8" s="6">
        <f>H4+H5+H6+H7</f>
        <v>532961.83035000006</v>
      </c>
    </row>
    <row r="9" spans="1:8" ht="24.5" thickBot="1">
      <c r="A9" s="49">
        <v>2</v>
      </c>
      <c r="B9" s="5">
        <v>1</v>
      </c>
      <c r="C9" s="6">
        <f>D9*0.02375*(1+0.02375)^24/((1+0.02375)^24-1)</f>
        <v>338751.93861627241</v>
      </c>
      <c r="D9" s="6">
        <f>D7+F8</f>
        <v>6143086.3603500007</v>
      </c>
      <c r="E9" s="5">
        <v>9.5</v>
      </c>
      <c r="F9" s="6">
        <f>D9*E4/4/100</f>
        <v>145898.30105831253</v>
      </c>
      <c r="G9" s="6">
        <f>C9-F9</f>
        <v>192853.63755795988</v>
      </c>
      <c r="H9" s="6">
        <f>F9+G9</f>
        <v>338751.93861627241</v>
      </c>
    </row>
    <row r="10" spans="1:8" ht="24.5" thickBot="1">
      <c r="A10" s="49"/>
      <c r="B10" s="5">
        <v>2</v>
      </c>
      <c r="C10" s="6">
        <f>D9*0.02375*(1+0.02375)^24/((1+0.02375)^24-1)</f>
        <v>338751.93861627241</v>
      </c>
      <c r="D10" s="6">
        <f>D9-G9</f>
        <v>5950232.7227920406</v>
      </c>
      <c r="E10" s="5">
        <v>9.5</v>
      </c>
      <c r="F10" s="6">
        <f>D10*E5/4/100</f>
        <v>141318.02716631096</v>
      </c>
      <c r="G10" s="6">
        <f>C10-F10</f>
        <v>197433.91144996145</v>
      </c>
      <c r="H10" s="6">
        <f>F10+G10</f>
        <v>338751.93861627241</v>
      </c>
    </row>
    <row r="11" spans="1:8" ht="24.5" thickBot="1">
      <c r="A11" s="49"/>
      <c r="B11" s="5">
        <v>3</v>
      </c>
      <c r="C11" s="6">
        <f>D9*0.02375*(1+0.02375)^24/((1+0.02375)^24-1)</f>
        <v>338751.93861627241</v>
      </c>
      <c r="D11" s="6">
        <f>D10-G10</f>
        <v>5752798.8113420792</v>
      </c>
      <c r="E11" s="5">
        <v>9.5</v>
      </c>
      <c r="F11" s="6">
        <f t="shared" ref="F11" si="2">D11*E6/4/100</f>
        <v>136628.97176937439</v>
      </c>
      <c r="G11" s="6">
        <f t="shared" ref="G11:G12" si="3">C11-F11</f>
        <v>202122.96684689802</v>
      </c>
      <c r="H11" s="6">
        <f t="shared" ref="H11:H12" si="4">F11+G11</f>
        <v>338751.93861627241</v>
      </c>
    </row>
    <row r="12" spans="1:8" ht="24.5" thickBot="1">
      <c r="A12" s="49"/>
      <c r="B12" s="5">
        <v>4</v>
      </c>
      <c r="C12" s="6">
        <f>D9*0.02375*(1+0.02375)^24/((1+0.02375)^24-1)</f>
        <v>338751.93861627241</v>
      </c>
      <c r="D12" s="6">
        <f>D11-G11</f>
        <v>5550675.844495181</v>
      </c>
      <c r="E12" s="5">
        <v>9.5</v>
      </c>
      <c r="F12" s="6">
        <f>D12*E7/4/100</f>
        <v>131828.55130676055</v>
      </c>
      <c r="G12" s="6">
        <f t="shared" si="3"/>
        <v>206923.38730951186</v>
      </c>
      <c r="H12" s="6">
        <f t="shared" si="4"/>
        <v>338751.93861627241</v>
      </c>
    </row>
    <row r="13" spans="1:8" ht="24.5" thickBot="1">
      <c r="A13" s="53" t="s">
        <v>154</v>
      </c>
      <c r="B13" s="5"/>
      <c r="C13" s="6">
        <f>SUM(C9:C12)</f>
        <v>1355007.7544650896</v>
      </c>
      <c r="D13" s="5"/>
      <c r="E13" s="5"/>
      <c r="F13" s="6">
        <f>F9+F10+F11+F12</f>
        <v>555673.85130075843</v>
      </c>
      <c r="G13" s="6">
        <f>G9+G10+G11+G12</f>
        <v>799333.90316433134</v>
      </c>
      <c r="H13" s="6">
        <f>F13+G13</f>
        <v>1355007.7544650896</v>
      </c>
    </row>
    <row r="14" spans="1:8" ht="24.5" thickBot="1">
      <c r="A14" s="49">
        <v>3</v>
      </c>
      <c r="B14" s="5">
        <v>1</v>
      </c>
      <c r="C14" s="6">
        <f>D9*0.02375*(1+0.02375)^24/((1+0.02375)^24-1)</f>
        <v>338751.93861627241</v>
      </c>
      <c r="D14" s="6">
        <f>D12-G12</f>
        <v>5343752.4571856689</v>
      </c>
      <c r="E14" s="5">
        <v>9.5</v>
      </c>
      <c r="F14" s="6">
        <f>D12*E7/4/100</f>
        <v>131828.55130676055</v>
      </c>
      <c r="G14" s="6">
        <f>C14-F14</f>
        <v>206923.38730951186</v>
      </c>
      <c r="H14" s="6">
        <f>F14+G14</f>
        <v>338751.93861627241</v>
      </c>
    </row>
    <row r="15" spans="1:8" ht="24.5" thickBot="1">
      <c r="A15" s="49"/>
      <c r="B15" s="5">
        <v>2</v>
      </c>
      <c r="C15" s="6">
        <f>D9*0.02375*(1+0.02375)^24/((1+0.02375)^24-1)</f>
        <v>338751.93861627241</v>
      </c>
      <c r="D15" s="6">
        <f>D14-G14</f>
        <v>5136829.0698761567</v>
      </c>
      <c r="E15" s="5">
        <v>9.5</v>
      </c>
      <c r="F15" s="6">
        <f>D15*E9/4/100</f>
        <v>121999.69040955871</v>
      </c>
      <c r="G15" s="6">
        <f t="shared" ref="G15:G17" si="5">C15-F15</f>
        <v>216752.2482067137</v>
      </c>
      <c r="H15" s="6">
        <f t="shared" ref="H15:H17" si="6">F15+G15</f>
        <v>338751.93861627241</v>
      </c>
    </row>
    <row r="16" spans="1:8" ht="24.5" thickBot="1">
      <c r="A16" s="49"/>
      <c r="B16" s="5">
        <v>3</v>
      </c>
      <c r="C16" s="6">
        <f>D9*0.02375*(1+0.02375)^24/((1+0.02375)^24-1)</f>
        <v>338751.93861627241</v>
      </c>
      <c r="D16" s="6">
        <f t="shared" ref="D16:D17" si="7">D15-G15</f>
        <v>4920076.8216694426</v>
      </c>
      <c r="E16" s="5">
        <v>9.5</v>
      </c>
      <c r="F16" s="6">
        <f t="shared" ref="F16" si="8">D16*E10/4/100</f>
        <v>116851.82451464927</v>
      </c>
      <c r="G16" s="6">
        <f t="shared" si="5"/>
        <v>221900.11410162313</v>
      </c>
      <c r="H16" s="6">
        <f t="shared" si="6"/>
        <v>338751.93861627241</v>
      </c>
    </row>
    <row r="17" spans="1:8" ht="24.5" thickBot="1">
      <c r="A17" s="49"/>
      <c r="B17" s="5">
        <v>4</v>
      </c>
      <c r="C17" s="6">
        <f>D9*0.02375*(1+0.02375)^24/((1+0.02375)^24-1)</f>
        <v>338751.93861627241</v>
      </c>
      <c r="D17" s="6">
        <f t="shared" si="7"/>
        <v>4698176.7075678194</v>
      </c>
      <c r="E17" s="5">
        <v>9.5</v>
      </c>
      <c r="F17" s="6">
        <f>D17*E11/4/100</f>
        <v>111581.69680473572</v>
      </c>
      <c r="G17" s="6">
        <f t="shared" si="5"/>
        <v>227170.24181153669</v>
      </c>
      <c r="H17" s="6">
        <f t="shared" si="6"/>
        <v>338751.93861627241</v>
      </c>
    </row>
    <row r="18" spans="1:8" ht="24.5" thickBot="1">
      <c r="A18" s="53" t="s">
        <v>154</v>
      </c>
      <c r="B18" s="5"/>
      <c r="C18" s="6">
        <f>SUM(C14:C17)</f>
        <v>1355007.7544650896</v>
      </c>
      <c r="D18" s="5"/>
      <c r="E18" s="5"/>
      <c r="F18" s="6">
        <f>SUM(F14:F17)</f>
        <v>482261.76303570427</v>
      </c>
      <c r="G18" s="6">
        <f>SUM(G14:G17)</f>
        <v>872745.9914293855</v>
      </c>
      <c r="H18" s="6">
        <f>G18+F18</f>
        <v>1355007.7544650896</v>
      </c>
    </row>
    <row r="19" spans="1:8" ht="24.5" thickBot="1">
      <c r="A19" s="49">
        <v>4</v>
      </c>
      <c r="B19" s="5">
        <v>1</v>
      </c>
      <c r="C19" s="6">
        <f>D9*0.02375*(1+0.02375)^24/((1+0.02375)^24-1)</f>
        <v>338751.93861627241</v>
      </c>
      <c r="D19" s="6">
        <f>D17-G17</f>
        <v>4471006.4657562831</v>
      </c>
      <c r="E19" s="5">
        <v>9.5</v>
      </c>
      <c r="F19" s="6">
        <f>D19*E11/4/100</f>
        <v>106186.40356171172</v>
      </c>
      <c r="G19" s="6">
        <f>C19-F19</f>
        <v>232565.53505456069</v>
      </c>
      <c r="H19" s="6">
        <f>F19+G19</f>
        <v>338751.93861627241</v>
      </c>
    </row>
    <row r="20" spans="1:8" ht="24.5" thickBot="1">
      <c r="A20" s="49"/>
      <c r="B20" s="5">
        <v>2</v>
      </c>
      <c r="C20" s="6">
        <f>D9*0.02375*(1+0.02375)^24/((1+0.02375)^24-1)</f>
        <v>338751.93861627241</v>
      </c>
      <c r="D20" s="6">
        <f>D19-G19</f>
        <v>4238440.9307017224</v>
      </c>
      <c r="E20" s="5">
        <v>9.5</v>
      </c>
      <c r="F20" s="6">
        <f>D20*E12/4/100</f>
        <v>100662.97210416591</v>
      </c>
      <c r="G20" s="6">
        <f t="shared" ref="G20:G22" si="9">C20-F20</f>
        <v>238088.9665121065</v>
      </c>
      <c r="H20" s="6">
        <f t="shared" ref="H20:H22" si="10">F20+G20</f>
        <v>338751.93861627241</v>
      </c>
    </row>
    <row r="21" spans="1:8" ht="24.5" thickBot="1">
      <c r="A21" s="49"/>
      <c r="B21" s="5">
        <v>3</v>
      </c>
      <c r="C21" s="6">
        <f>D9*0.02375*(1+0.02375)^24/((1+0.02375)^24-1)</f>
        <v>338751.93861627241</v>
      </c>
      <c r="D21" s="6">
        <f t="shared" ref="D21:D22" si="11">D20-G20</f>
        <v>4000351.964189616</v>
      </c>
      <c r="E21" s="5">
        <v>9.5</v>
      </c>
      <c r="F21" s="6">
        <f>D21*E14/4/100</f>
        <v>95008.359149503376</v>
      </c>
      <c r="G21" s="6">
        <f t="shared" si="9"/>
        <v>243743.57946676904</v>
      </c>
      <c r="H21" s="6">
        <f t="shared" si="10"/>
        <v>338751.93861627241</v>
      </c>
    </row>
    <row r="22" spans="1:8" ht="24.5" thickBot="1">
      <c r="A22" s="49"/>
      <c r="B22" s="5">
        <v>4</v>
      </c>
      <c r="C22" s="6">
        <f>D9*0.02375*(1+0.02375)^24/((1+0.02375)^24-1)</f>
        <v>338751.93861627241</v>
      </c>
      <c r="D22" s="6">
        <f t="shared" si="11"/>
        <v>3756608.384722847</v>
      </c>
      <c r="E22" s="5">
        <v>9.5</v>
      </c>
      <c r="F22" s="6">
        <f>D22*E14/4/100</f>
        <v>89219.449137167612</v>
      </c>
      <c r="G22" s="6">
        <f t="shared" si="9"/>
        <v>249532.48947910481</v>
      </c>
      <c r="H22" s="6">
        <f t="shared" si="10"/>
        <v>338751.93861627241</v>
      </c>
    </row>
    <row r="23" spans="1:8" ht="24.5" thickBot="1">
      <c r="A23" s="53" t="s">
        <v>154</v>
      </c>
      <c r="B23" s="5"/>
      <c r="C23" s="6">
        <f>SUM(C19:C22)</f>
        <v>1355007.7544650896</v>
      </c>
      <c r="D23" s="5"/>
      <c r="E23" s="5"/>
      <c r="F23" s="6">
        <f>SUM(F19:F22)</f>
        <v>391077.1839525486</v>
      </c>
      <c r="G23" s="6">
        <f>SUM(G19:G22)</f>
        <v>963930.5705125411</v>
      </c>
      <c r="H23" s="6">
        <f>F23+G23</f>
        <v>1355007.7544650896</v>
      </c>
    </row>
    <row r="24" spans="1:8" ht="24.5" thickBot="1">
      <c r="A24" s="49">
        <v>5</v>
      </c>
      <c r="B24" s="5">
        <v>1</v>
      </c>
      <c r="C24" s="6">
        <f>D9*0.02375*(1+0.02375)^24/((1+0.02375)^24-1)</f>
        <v>338751.93861627241</v>
      </c>
      <c r="D24" s="6">
        <f>D22-G22</f>
        <v>3507075.895243742</v>
      </c>
      <c r="E24" s="5">
        <v>9.5</v>
      </c>
      <c r="F24" s="6">
        <f>D24*E14/4/100</f>
        <v>83293.052512038877</v>
      </c>
      <c r="G24" s="6">
        <f>C24-F24</f>
        <v>255458.88610423353</v>
      </c>
      <c r="H24" s="6">
        <f>F24+G24</f>
        <v>338751.93861627241</v>
      </c>
    </row>
    <row r="25" spans="1:8" ht="24.5" thickBot="1">
      <c r="A25" s="49"/>
      <c r="B25" s="5">
        <v>2</v>
      </c>
      <c r="C25" s="6">
        <f>D9*0.02375*(1+0.02375)^24/((1+0.02375)^24-1)</f>
        <v>338751.93861627241</v>
      </c>
      <c r="D25" s="6">
        <f>D24-G24</f>
        <v>3251617.0091395085</v>
      </c>
      <c r="E25" s="5">
        <v>9.5</v>
      </c>
      <c r="F25" s="6">
        <f t="shared" ref="F25:F26" si="12">D25*E15/4/100</f>
        <v>77225.903967063321</v>
      </c>
      <c r="G25" s="6">
        <f t="shared" ref="G25:G27" si="13">C25-F25</f>
        <v>261526.03464920909</v>
      </c>
      <c r="H25" s="6">
        <f t="shared" ref="H25:H27" si="14">F25+G25</f>
        <v>338751.93861627241</v>
      </c>
    </row>
    <row r="26" spans="1:8" ht="24.5" thickBot="1">
      <c r="A26" s="49"/>
      <c r="B26" s="5">
        <v>3</v>
      </c>
      <c r="C26" s="6">
        <f>D9*0.02375*(1+0.02375)^24/((1+0.02375)^24-1)</f>
        <v>338751.93861627241</v>
      </c>
      <c r="D26" s="6">
        <f t="shared" ref="D26:D27" si="15">D25-G25</f>
        <v>2990090.9744902994</v>
      </c>
      <c r="E26" s="5">
        <v>9.5</v>
      </c>
      <c r="F26" s="6">
        <f t="shared" si="12"/>
        <v>71014.660644144606</v>
      </c>
      <c r="G26" s="6">
        <f t="shared" si="13"/>
        <v>267737.27797212778</v>
      </c>
      <c r="H26" s="6">
        <f t="shared" si="14"/>
        <v>338751.93861627241</v>
      </c>
    </row>
    <row r="27" spans="1:8" ht="24.5" thickBot="1">
      <c r="A27" s="49"/>
      <c r="B27" s="5">
        <v>4</v>
      </c>
      <c r="C27" s="6">
        <f>D9*0.02375*(1+0.02375)^24/((1+0.02375)^24-1)</f>
        <v>338751.93861627241</v>
      </c>
      <c r="D27" s="6">
        <f t="shared" si="15"/>
        <v>2722353.6965181716</v>
      </c>
      <c r="E27" s="5">
        <v>9.5</v>
      </c>
      <c r="F27" s="6">
        <f>D27*E17/4/100</f>
        <v>64655.900292306578</v>
      </c>
      <c r="G27" s="6">
        <f t="shared" si="13"/>
        <v>274096.03832396585</v>
      </c>
      <c r="H27" s="6">
        <f t="shared" si="14"/>
        <v>338751.93861627241</v>
      </c>
    </row>
    <row r="28" spans="1:8" ht="24.5" thickBot="1">
      <c r="A28" s="53" t="s">
        <v>154</v>
      </c>
      <c r="B28" s="5"/>
      <c r="C28" s="6">
        <f>SUM(C24:C27)</f>
        <v>1355007.7544650896</v>
      </c>
      <c r="D28" s="5"/>
      <c r="E28" s="5"/>
      <c r="F28" s="6">
        <f>SUM(F24:F27)</f>
        <v>296189.51741555339</v>
      </c>
      <c r="G28" s="6">
        <f>SUM(G24+G25+G26+G27)</f>
        <v>1058818.2370495363</v>
      </c>
      <c r="H28" s="6">
        <f>F28+G28</f>
        <v>1355007.7544650896</v>
      </c>
    </row>
    <row r="29" spans="1:8" ht="24.5" thickBot="1">
      <c r="A29" s="49">
        <v>6</v>
      </c>
      <c r="B29" s="5">
        <v>1</v>
      </c>
      <c r="C29" s="6">
        <f>D9*0.02375*(1+0.02375)^24/((1+0.02375)^24-1)</f>
        <v>338751.93861627241</v>
      </c>
      <c r="D29" s="6">
        <f>D27-G27</f>
        <v>2448257.6581942057</v>
      </c>
      <c r="E29" s="5">
        <v>9.5</v>
      </c>
      <c r="F29" s="6">
        <f>D29*E17/4/100</f>
        <v>58146.119382112389</v>
      </c>
      <c r="G29" s="6">
        <f>C29-F29</f>
        <v>280605.81923416001</v>
      </c>
      <c r="H29" s="6">
        <f>F29+G29</f>
        <v>338751.93861627241</v>
      </c>
    </row>
    <row r="30" spans="1:8" ht="24.5" thickBot="1">
      <c r="A30" s="49"/>
      <c r="B30" s="5">
        <v>2</v>
      </c>
      <c r="C30" s="6">
        <f>D9*0.02375*(1+0.02375)^24/((1+0.02375)^24-1)</f>
        <v>338751.93861627241</v>
      </c>
      <c r="D30" s="6">
        <f>D29-G29</f>
        <v>2167651.8389600459</v>
      </c>
      <c r="E30" s="5">
        <v>9.5</v>
      </c>
      <c r="F30" s="6">
        <f>D30*E19/4/100</f>
        <v>51481.731175301094</v>
      </c>
      <c r="G30" s="6">
        <f t="shared" ref="G30:G32" si="16">C30-F30</f>
        <v>287270.20744097134</v>
      </c>
      <c r="H30" s="6">
        <f t="shared" ref="H30:H32" si="17">F30+G30</f>
        <v>338751.93861627241</v>
      </c>
    </row>
    <row r="31" spans="1:8" ht="24.5" thickBot="1">
      <c r="A31" s="49"/>
      <c r="B31" s="5">
        <v>3</v>
      </c>
      <c r="C31" s="6">
        <f>D9*0.02375*(1+0.02375)^24/((1+0.02375)^24-1)</f>
        <v>338751.93861627241</v>
      </c>
      <c r="D31" s="6">
        <f t="shared" ref="D31:D32" si="18">D30-G30</f>
        <v>1880381.6315190746</v>
      </c>
      <c r="E31" s="5">
        <v>9.5</v>
      </c>
      <c r="F31" s="6">
        <f t="shared" ref="F31" si="19">D31*E19/4/100</f>
        <v>44659.063748578017</v>
      </c>
      <c r="G31" s="6">
        <f t="shared" si="16"/>
        <v>294092.87486769439</v>
      </c>
      <c r="H31" s="6">
        <f t="shared" si="17"/>
        <v>338751.93861627241</v>
      </c>
    </row>
    <row r="32" spans="1:8" ht="24.5" thickBot="1">
      <c r="A32" s="49"/>
      <c r="B32" s="5">
        <v>4</v>
      </c>
      <c r="C32" s="6">
        <f>D9*0.02375*(1+0.02375)^24/((1+0.02375)^24-1)</f>
        <v>338751.93861627241</v>
      </c>
      <c r="D32" s="6">
        <f t="shared" si="18"/>
        <v>1586288.7566513801</v>
      </c>
      <c r="E32" s="5">
        <v>9.5</v>
      </c>
      <c r="F32" s="6">
        <f>D32*E20/4/100</f>
        <v>37674.357970470279</v>
      </c>
      <c r="G32" s="6">
        <f t="shared" si="16"/>
        <v>301077.58064580214</v>
      </c>
      <c r="H32" s="6">
        <f t="shared" si="17"/>
        <v>338751.93861627241</v>
      </c>
    </row>
    <row r="33" spans="1:8" ht="24.5" thickBot="1">
      <c r="A33" s="53" t="s">
        <v>154</v>
      </c>
      <c r="B33" s="5"/>
      <c r="C33" s="6">
        <f>SUM(C29:C32)</f>
        <v>1355007.7544650896</v>
      </c>
      <c r="D33" s="5"/>
      <c r="E33" s="5"/>
      <c r="F33" s="6">
        <f>SUM(F29:F32)</f>
        <v>191961.27227646176</v>
      </c>
      <c r="G33" s="6">
        <f>SUM(G29:G32)</f>
        <v>1163046.4821886281</v>
      </c>
      <c r="H33" s="6">
        <f>F33+G33</f>
        <v>1355007.7544650899</v>
      </c>
    </row>
    <row r="34" spans="1:8" ht="24.5" thickBot="1">
      <c r="A34" s="49">
        <v>7</v>
      </c>
      <c r="B34" s="5">
        <v>1</v>
      </c>
      <c r="C34" s="6">
        <f>D9*0.02375*(1+0.02375)^24/((1+0.02375)^24-1)</f>
        <v>338751.93861627241</v>
      </c>
      <c r="D34" s="6">
        <f>D32-G32</f>
        <v>1285211.1760055779</v>
      </c>
      <c r="E34" s="5">
        <v>9.5</v>
      </c>
      <c r="F34" s="6">
        <f>D34*E20/4/100</f>
        <v>30523.765430132476</v>
      </c>
      <c r="G34" s="6">
        <f>C34-F34</f>
        <v>308228.17318613996</v>
      </c>
      <c r="H34" s="6">
        <f>F34+G34</f>
        <v>338751.93861627241</v>
      </c>
    </row>
    <row r="35" spans="1:8" ht="24.5" thickBot="1">
      <c r="A35" s="49"/>
      <c r="B35" s="5">
        <v>2</v>
      </c>
      <c r="C35" s="6">
        <f>D9*0.02375*(1+0.02375)^24/((1+0.02375)^24-1)</f>
        <v>338751.93861627241</v>
      </c>
      <c r="D35" s="6">
        <f>D34-G34</f>
        <v>976983.002819438</v>
      </c>
      <c r="E35" s="5">
        <v>9.5</v>
      </c>
      <c r="F35" s="6">
        <f t="shared" ref="F35:F36" si="20">D35*E21/4/100</f>
        <v>23203.346316961652</v>
      </c>
      <c r="G35" s="6">
        <f t="shared" ref="G35:G37" si="21">C35-F35</f>
        <v>315548.59229931078</v>
      </c>
      <c r="H35" s="6">
        <f t="shared" ref="H35:H37" si="22">F35+G35</f>
        <v>338751.93861627241</v>
      </c>
    </row>
    <row r="36" spans="1:8" ht="24.5" thickBot="1">
      <c r="A36" s="49"/>
      <c r="B36" s="5">
        <v>3</v>
      </c>
      <c r="C36" s="6">
        <f>D9*0.02375*(1+0.02375)^24/((1+0.02375)^24-1)</f>
        <v>338751.93861627241</v>
      </c>
      <c r="D36" s="6">
        <f t="shared" ref="D36:D37" si="23">D35-G35</f>
        <v>661434.41052012728</v>
      </c>
      <c r="E36" s="5">
        <v>9.5</v>
      </c>
      <c r="F36" s="6">
        <f t="shared" si="20"/>
        <v>15709.067249853022</v>
      </c>
      <c r="G36" s="6">
        <f t="shared" si="21"/>
        <v>323042.87136641936</v>
      </c>
      <c r="H36" s="6">
        <f t="shared" si="22"/>
        <v>338751.93861627241</v>
      </c>
    </row>
    <row r="37" spans="1:8" ht="24.5" thickBot="1">
      <c r="A37" s="49"/>
      <c r="B37" s="5">
        <v>4</v>
      </c>
      <c r="C37" s="6">
        <f>D9*0.02375*(1+0.02375)^24/((1+0.02375)^24-1)</f>
        <v>338751.93861627241</v>
      </c>
      <c r="D37" s="6">
        <f t="shared" si="23"/>
        <v>338391.53915370791</v>
      </c>
      <c r="E37" s="5">
        <v>9.5</v>
      </c>
      <c r="F37" s="6">
        <f>D37*E25/4/100</f>
        <v>8036.7990549005626</v>
      </c>
      <c r="G37" s="6">
        <f t="shared" si="21"/>
        <v>330715.13956137188</v>
      </c>
      <c r="H37" s="6">
        <f t="shared" si="22"/>
        <v>338751.93861627241</v>
      </c>
    </row>
    <row r="38" spans="1:8" ht="24.5" thickBot="1">
      <c r="A38" s="53" t="s">
        <v>154</v>
      </c>
      <c r="B38" s="5"/>
      <c r="C38" s="6">
        <f>SUM(C34:C37)</f>
        <v>1355007.7544650896</v>
      </c>
      <c r="D38" s="5"/>
      <c r="E38" s="5"/>
      <c r="F38" s="6">
        <f>SUM(F34:F37)</f>
        <v>77472.978051847706</v>
      </c>
      <c r="G38" s="6">
        <f>SUM(G34:G37)</f>
        <v>1277534.7764132419</v>
      </c>
      <c r="H38" s="6">
        <f>F38+G38</f>
        <v>1355007.7544650896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TechnoEconomics</vt:lpstr>
      <vt:lpstr>ParentUnit</vt:lpstr>
      <vt:lpstr>WorkingCapital</vt:lpstr>
      <vt:lpstr>Hatchery</vt:lpstr>
      <vt:lpstr>FlockProjection</vt:lpstr>
      <vt:lpstr>FixedCost</vt:lpstr>
      <vt:lpstr>ParentFeeding</vt:lpstr>
      <vt:lpstr>Chicks</vt:lpstr>
      <vt:lpstr>Repayment</vt:lpstr>
      <vt:lpstr>Income</vt:lpstr>
      <vt:lpstr>Depresiation</vt:lpstr>
      <vt:lpstr>Sheet11</vt:lpstr>
      <vt:lpstr>Sheet13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Venkata Subba Reddy Avula</dc:creator>
  <cp:lastModifiedBy>PRASADARAO</cp:lastModifiedBy>
  <dcterms:created xsi:type="dcterms:W3CDTF">2024-10-09T06:20:23Z</dcterms:created>
  <dcterms:modified xsi:type="dcterms:W3CDTF">2025-02-18T15:32:14Z</dcterms:modified>
</cp:coreProperties>
</file>